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0"/>
  </bookViews>
  <sheets>
    <sheet name="Planilha" sheetId="1" r:id="rId1"/>
    <sheet name="Cronograma" sheetId="2" r:id="rId2"/>
  </sheets>
  <definedNames>
    <definedName name="_xlnm.Print_Area" localSheetId="1">'Cronograma'!$A$1:$I$36</definedName>
    <definedName name="_xlnm.Print_Area" localSheetId="0">'Planilha'!$A$1:$H$86</definedName>
  </definedNames>
  <calcPr fullCalcOnLoad="1"/>
</workbook>
</file>

<file path=xl/sharedStrings.xml><?xml version="1.0" encoding="utf-8"?>
<sst xmlns="http://schemas.openxmlformats.org/spreadsheetml/2006/main" count="219" uniqueCount="180">
  <si>
    <t>Rua Prudente de Moraes, 850 - Centro - 14.445 - Ribeirão Corrente/SP.</t>
  </si>
  <si>
    <t>RIBEIRÃO CORRENTE</t>
  </si>
  <si>
    <t>Prefeito Municipal</t>
  </si>
  <si>
    <t>local/data</t>
  </si>
  <si>
    <t>PREFEITURA MUNICIPAL DE</t>
  </si>
  <si>
    <t>FONE: (016)3749-1005 e (016)3749-1010</t>
  </si>
  <si>
    <t>PROPRIETÁRIO: PREFEITURA MUNICIPAL DE RIBEIRÃO CORRENTE/SP</t>
  </si>
  <si>
    <t>SERVIÇOS</t>
  </si>
  <si>
    <t>R$</t>
  </si>
  <si>
    <t xml:space="preserve"> </t>
  </si>
  <si>
    <t>SERVIÇOS PRELIMINARES</t>
  </si>
  <si>
    <t xml:space="preserve">m² </t>
  </si>
  <si>
    <t>CÓDIGO</t>
  </si>
  <si>
    <t>UNIDADE</t>
  </si>
  <si>
    <t>QUANTIDADE</t>
  </si>
  <si>
    <t>TOTAL UNIT</t>
  </si>
  <si>
    <t>TOTAL ITENS</t>
  </si>
  <si>
    <t>TOTAL GERAL</t>
  </si>
  <si>
    <t>1.1</t>
  </si>
  <si>
    <t>1.2</t>
  </si>
  <si>
    <t>1.3</t>
  </si>
  <si>
    <t>m²</t>
  </si>
  <si>
    <t>OBRA: REFORMA DO PSF</t>
  </si>
  <si>
    <t>COBOGO CERAMICO (ELEMENTO VAZADO), 9X20X20CM, ASSENTADO COM ARGAMASSA TRACO 1:4 DE CIMENTO E AREIA</t>
  </si>
  <si>
    <t>ALVENARIA DE VEDAÇÃO DE BLOCOS CERÂMICOS FURADOS NA VERTICAL DE 14X19X39CM (ESPESSURA 14CM) DE PAREDES COM ÁREA LÍQUIDA MENOR QUE 6M2 COM VÃOS E ARGAMASSA DE ASSENTAMENTO COM PREPARO MANUAL. AF_06/2014</t>
  </si>
  <si>
    <t>CHAPISCO APLICADO EM ALVENARIAS E ESTRUTURAS DE CONCRETO INTERNAS, COM ROLO PARA TEXTURA ACRÍLICA. ARGAMASSA TRAÇO 1:4 E EMULSÃO POLIMÉRICA (ADESIVO) COM PREPARO MANUAL. AF_06/2014</t>
  </si>
  <si>
    <t>REBOCO TRACO 1:3 (CIMENTO E AREIA MEDIA NAO PENEIRADA), BASE PARA TINTA EPOXI, PREPARO MANUAL DA ARGAMASSA</t>
  </si>
  <si>
    <t>KIT DE PORTA DE MADEIRA PARA PINTURA, SEMI-OCA (LEVE OU MÉDIA), PADRÃO MÉDIO, 90X210CM, ESPESSURA DE 3,5CM, ITENS INCLUSOS: DOBRADIÇAS, MONTAGEM E INSTALAÇÃO DO BATENTE, FECHADURA COM EXECUÇÃO DO FURO - FORNECIMENTO E INSTALAÇÃO. AF_08/2015</t>
  </si>
  <si>
    <t>Unid.</t>
  </si>
  <si>
    <t>RETIRADA DE FOLHAS DE PORTA DE PASSAGEM OU JANELA</t>
  </si>
  <si>
    <t>unid</t>
  </si>
  <si>
    <t>RETIRADA DE BATENTES DE MADEIRA</t>
  </si>
  <si>
    <t>Unid</t>
  </si>
  <si>
    <t>DEMOLICAO MANUAL DE PISO / CONTRAPISO</t>
  </si>
  <si>
    <t>REVESTIMENTO CERÂMICO PARA PISO COM PLACAS TIPO GRÊS DE DIMENSÕES 60X60 CM APLICADA EM AMBIENTES DE ÁREA ENTRE 5 M2 E 10 M2. AF_06/2014</t>
  </si>
  <si>
    <t>CONTRAPISO EM ARGAMASSA TRAÇO 1:4 (CIMENTO E AREIA), PREPARO MANUAL, A PLICADO EM ÁREAS SECAS SOBRE LAJE, ADERIDO, ESPESSURA 2CM. AF_06/2014</t>
  </si>
  <si>
    <t>76448/001</t>
  </si>
  <si>
    <t>PISO CIMENTADO TRACO 1:4 (CIMENTO E AREIA) ACABAMENTO RUSTICO ESPESSURA 1,5 CM PREPARO MANUAL DA ARGAMASSA</t>
  </si>
  <si>
    <t>PINTURA ACRILICA EM PISO CIMENTADO DUAS DEMAOS</t>
  </si>
  <si>
    <t>74245/001</t>
  </si>
  <si>
    <t>REVESTIMENTO CERÂMICO PARA PAREDES INTERNAS COM PLACAS TIPO GRÊS OU SEMI-GRÊS DE DIMENSÕES 25X35 CM APLICADAS EM AMBIENTES DE ÁREA MAIOR QUE5 M² NA ALTURA INTEIRA DAS PAREDES. AF_06/2014</t>
  </si>
  <si>
    <t>LIMPEZA FINAL DA OBRA</t>
  </si>
  <si>
    <t>1.4</t>
  </si>
  <si>
    <t>1.5</t>
  </si>
  <si>
    <t>1.6</t>
  </si>
  <si>
    <t>1.7</t>
  </si>
  <si>
    <t>1.8</t>
  </si>
  <si>
    <t>1.9</t>
  </si>
  <si>
    <t>1.10</t>
  </si>
  <si>
    <t>TOTAL UNIT com  22,47% de BDI</t>
  </si>
  <si>
    <t>6.1</t>
  </si>
  <si>
    <t>Preparo de base para superfície metálica com fundo anti-oxidante</t>
  </si>
  <si>
    <t>6.2</t>
  </si>
  <si>
    <t>6.3</t>
  </si>
  <si>
    <t>Hidrorrepelente incolor para fachada à base de silano-siloxano oligomérico disperso em solvente</t>
  </si>
  <si>
    <t>6.4</t>
  </si>
  <si>
    <t>6.5</t>
  </si>
  <si>
    <t>Tinta acrílica em massa, inclusive preparo</t>
  </si>
  <si>
    <t>Textura acrílica para uso interno / externo, inclusive preparo</t>
  </si>
  <si>
    <t xml:space="preserve">73892/002 </t>
  </si>
  <si>
    <t>M2</t>
  </si>
  <si>
    <t xml:space="preserve">M2 </t>
  </si>
  <si>
    <t xml:space="preserve">LADRILHO HIDRAULICO, *20 X 20* CM, E= 2 CM, TATIL ALERTA, AMARELO </t>
  </si>
  <si>
    <t xml:space="preserve"> LADRILHO HIDRAULICO, *20 X 20* CM, E= 2 CM, TATIL DIRECIONAL, AMARELO </t>
  </si>
  <si>
    <t xml:space="preserve">PLACA DE ACRILICO TRANSPARENTE ADESIVADA PARA SINALIZACAO DE PORTAS, BORDA </t>
  </si>
  <si>
    <t xml:space="preserve">UN </t>
  </si>
  <si>
    <t xml:space="preserve">EXECUÇÃO DE PASSEIO (CALÇADA) EM CONCRETO 12 MPA, TRAÇO 1:3:5 (CIMENTO/AREIA/BRITA), PREPARO MECÂNICO, ESPESSURA 7CM, COM JUNTA DE DILATAÇÃOEM MADEIRA, INCLUSO LANÇAMENTO E ADENSAMENTO </t>
  </si>
  <si>
    <t xml:space="preserve">PELICULA REFLETIVA, GT 7 ANOS PARA SINALIZACAO VERTICAL </t>
  </si>
  <si>
    <t>AZULEJISTA OU LADRILHEIRO</t>
  </si>
  <si>
    <t xml:space="preserve"> H </t>
  </si>
  <si>
    <t>M</t>
  </si>
  <si>
    <t xml:space="preserve">Cobertura plana em policarbonato alveolar 10 mm  </t>
  </si>
  <si>
    <t>163212- cpos</t>
  </si>
  <si>
    <t>330135 cpos</t>
  </si>
  <si>
    <t>330377 cpos</t>
  </si>
  <si>
    <t>331005 cpos</t>
  </si>
  <si>
    <t>331010 cpos</t>
  </si>
  <si>
    <t>REPARO/COLAGEM DE ESTRUTURAS DE CONCRETO COM ADESIVO ESTRUTURAL A BASE DE EPOXI, E=2 MM</t>
  </si>
  <si>
    <t xml:space="preserve">DEMOLICAO DE ESTRUTURA METALICA SEM REMOCAO </t>
  </si>
  <si>
    <t xml:space="preserve">73867/001 </t>
  </si>
  <si>
    <t xml:space="preserve">ESTRUTURA TIPO ESPACIAL EM ALUMINIO ANODIZADO, VAO DE 20M </t>
  </si>
  <si>
    <t xml:space="preserve">JOGO DE FERRAGENS CROMADAS PARA PORTA DE VIDRO TEMPERADO, UMA FOLHA COMPOSTO DE DOBRADICAS SUPERIOR E INFERIOR, TRINCO, FECHADURA, CONTRA FECHADURA COM CAPUCHINHO SEM MOLA E PUXADOR </t>
  </si>
  <si>
    <t xml:space="preserve">MOLA HIDRAULICA DE PISO PARA PORTA DE VIDRO TEMPERADO </t>
  </si>
  <si>
    <t xml:space="preserve">MACANETA TIPO ALAVANCA, PADRAO MEDIO </t>
  </si>
  <si>
    <t>UN</t>
  </si>
  <si>
    <t xml:space="preserve">VIDRO TEMPERADO INCOLOR, ESPESSURA 10MM, FORNECIMENTO E INSTALACAO, INCLUSIVE MASSA PARA VEDACAO </t>
  </si>
  <si>
    <t>M3</t>
  </si>
  <si>
    <t xml:space="preserve">DEMOLICAO DE VERGAS, CINTAS E PILARETES DE CONCRETO   </t>
  </si>
  <si>
    <t xml:space="preserve">DEMOLICAO DE TELHAS CERAMICAS OU DE VIDRO   </t>
  </si>
  <si>
    <t xml:space="preserve">DEMOLICAO MANUAL DE LAJE PREMOLDADA COM TRANSPORTE E CARGA EM CAMINHAO BASCULANTE   </t>
  </si>
  <si>
    <t xml:space="preserve">M2  </t>
  </si>
  <si>
    <t xml:space="preserve">DEMOLICAO DE CAIBROS E RIPAS  </t>
  </si>
  <si>
    <t xml:space="preserve">74156/003 </t>
  </si>
  <si>
    <t xml:space="preserve">ESTACA A TRADO (BROCA) DIAMETRO = 20 CM, EM CONCRETO MOLDADO IN LOCO,15 MPA, SEM ARMACAO.   </t>
  </si>
  <si>
    <t>KG</t>
  </si>
  <si>
    <t xml:space="preserve">ARMAÇÃO DE FUNDAÇÕES E ESTRUTURAS DE CONCRETO ARMADO, EXCETO VIGAS, PILARES E LAJES (DE EDIFÍCIOS DE MÚLTIPLOS PAVIMENTOS, EDIFICAÇÃO TÉRREA OU SOBRADO), UTILIZANDO AÇO CA-50 DE 8.0 MM - MONTAGEM. AF_12/2015  </t>
  </si>
  <si>
    <t>Moldura de gesso simples, largura até 6,0 cm</t>
  </si>
  <si>
    <t>m</t>
  </si>
  <si>
    <t>22.20.050  cpos</t>
  </si>
  <si>
    <t xml:space="preserve">74209/001 </t>
  </si>
  <si>
    <t xml:space="preserve">PLACA DE OBRA EM CHAPA DE ACO GALVANIZADO </t>
  </si>
  <si>
    <t xml:space="preserve">          </t>
  </si>
  <si>
    <t xml:space="preserve">   </t>
  </si>
  <si>
    <t>2.1</t>
  </si>
  <si>
    <t>2.2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</si>
  <si>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</si>
  <si>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</si>
  <si>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</si>
  <si>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</si>
  <si>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</si>
  <si>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</si>
  <si>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</si>
  <si>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</si>
  <si>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</si>
  <si>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</si>
  <si>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</si>
  <si>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</si>
  <si>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</si>
  <si>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</si>
  <si>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</si>
  <si>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</si>
  <si>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7.1</t>
  </si>
  <si>
    <t>7.2</t>
  </si>
  <si>
    <t>7.4</t>
  </si>
  <si>
    <t>7.5</t>
  </si>
  <si>
    <t>7.6</t>
  </si>
  <si>
    <t>8.1</t>
  </si>
  <si>
    <t>8.2</t>
  </si>
  <si>
    <t>8.4</t>
  </si>
  <si>
    <t>ESTRUTURA</t>
  </si>
  <si>
    <t xml:space="preserve">ALVENARIA </t>
  </si>
  <si>
    <t>ACABAMENTOS</t>
  </si>
  <si>
    <t xml:space="preserve">COBERTURA   </t>
  </si>
  <si>
    <t>FECHAMENTO</t>
  </si>
  <si>
    <t xml:space="preserve">PINTURA   </t>
  </si>
  <si>
    <t>SERVIÇOS COMPLEMENTARES</t>
  </si>
  <si>
    <t>TOTAL DO ITEM 1</t>
  </si>
  <si>
    <t>TOTAL DO ITEM 2</t>
  </si>
  <si>
    <t>TOTAL DO ITEM 3</t>
  </si>
  <si>
    <t>TOTAL DO ITEM 4</t>
  </si>
  <si>
    <t>TOTAL DO ITEM 5</t>
  </si>
  <si>
    <t>TOTAL DO ITEM 6</t>
  </si>
  <si>
    <t>TOTAL DO ITEM 7</t>
  </si>
  <si>
    <t>TOTAL DO ITEM 8</t>
  </si>
  <si>
    <t>PREFEITURA MUNICIPAL DE RIBEIRÃO CORRENTE</t>
  </si>
  <si>
    <t>Estado de São Paulo</t>
  </si>
  <si>
    <t>Valores</t>
  </si>
  <si>
    <t>1º MÊS</t>
  </si>
  <si>
    <t>2º MÊS</t>
  </si>
  <si>
    <t>3º MÊS</t>
  </si>
  <si>
    <t>CUSTO DA OBRA</t>
  </si>
  <si>
    <t>%</t>
  </si>
  <si>
    <t>TOTAL MENSAL</t>
  </si>
  <si>
    <t>% MENSAL</t>
  </si>
  <si>
    <t>TOTAL MENSAL (MATERIAL + MDO)</t>
  </si>
  <si>
    <t>TOTAL ACUMULADO (MATERIAL + MDO)</t>
  </si>
  <si>
    <t xml:space="preserve">CALHA DE CHAPA GALVANIZADA NUMERO 26, COM DESENVOLVIMENTO DE 10 CM </t>
  </si>
  <si>
    <t xml:space="preserve">M </t>
  </si>
  <si>
    <t xml:space="preserve">CONDUTOR PARA CALHA DE BEIRAL, DE PVC, DIAMETRO 88 MM, INCLUINDO CONEXOES E BRACADEIRAS - FORNECIMENTO E COLOCACAO </t>
  </si>
  <si>
    <t>5.4</t>
  </si>
  <si>
    <t>5.5</t>
  </si>
  <si>
    <t xml:space="preserve">REVISAO GERAL DE TELHADOS DE TELHAS CERAMICAS </t>
  </si>
  <si>
    <t>ITEM</t>
  </si>
  <si>
    <t xml:space="preserve">EXECUÇÃO DE PASSEIO EM PISO INTERTRAVADO, COM BLOCO RETANGULAR COR NATURAL DE 20 X 10 CM, ESPESSURA 6 CM. AF_12/2015 </t>
  </si>
  <si>
    <t>4.12</t>
  </si>
  <si>
    <t xml:space="preserve">74065/002 </t>
  </si>
  <si>
    <t xml:space="preserve">PINTURA ESMALTE ACETINADO PARA MADEIRA, DUAS DEMAOS, SOBRE FUNDO NIVELADOR BRANCO </t>
  </si>
  <si>
    <t xml:space="preserve">TUBO, PVC, SOLDÁVEL, DN 25MM, INSTALADO EM DRENO DE AR-CONDICIONADO FORNECIMENTO E INSTALAÇÃO. AF_12/2014_P - </t>
  </si>
  <si>
    <t>8.3</t>
  </si>
  <si>
    <t xml:space="preserve">REFERÊNCIA:  SINAPI_Custos Referência_Insumos_SP_Desonerado e SINAPI_Custos Referência_Composição._SP_ Desonerado - Data de Preço 05/2016 e CPOS- BOLETIM 167, </t>
  </si>
  <si>
    <t>LOCAL:  Florêncio de Abreu, 903, Centro</t>
  </si>
  <si>
    <t>CHP</t>
  </si>
  <si>
    <t xml:space="preserve">CORTADORA DE PISO COM MOTOR 4 TEMPOS A GASOLINA, POTÊNCIA DE 13 HP, COM DISCO DE CORTE DIAMANTADO SEGMENTADO PARA CONCRETO, DIÂMETRO DE 350     </t>
  </si>
  <si>
    <t>4.13</t>
  </si>
  <si>
    <t>7.3</t>
  </si>
  <si>
    <t>ANTONIO MIGUEL SERAFIM</t>
  </si>
  <si>
    <t>Celso Ricardo da Cruz</t>
  </si>
  <si>
    <t>Crea 5068979819</t>
  </si>
  <si>
    <t>Ribeirão Corrente 15/07/2017</t>
  </si>
  <si>
    <t>Antonio Miguel Serafim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</si>
</sst>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&quot;Cr$&quot;* #,##0.00_);_(&quot;Cr$&quot;* \(#,##0.00\);_(&quot;Cr$&quot;* &quot;-&quot;??_);_(@_)"/>
    <numFmt numFmtId="185" formatCode="#,##0.000_);\(#,##0.000\)"/>
    <numFmt numFmtId="186" formatCode="&quot;R$&quot;\ #,##0.00"/>
    <numFmt numFmtId="187" formatCode="0.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#,##0.00_ ;[Red]\-#,##0.00\ "/>
    <numFmt numFmtId="193" formatCode="#,##0.0000;[Red]\-#,##0.000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63"/>
      <name val="Arial"/>
      <family val="2"/>
    </font>
    <font>
      <b/>
      <sz val="14"/>
      <color indexed="63"/>
      <name val="Benguiat Bk BT"/>
      <family val="1"/>
    </font>
    <font>
      <b/>
      <sz val="14"/>
      <color indexed="63"/>
      <name val="Lucida Handwriting"/>
      <family val="4"/>
    </font>
    <font>
      <b/>
      <sz val="11"/>
      <color indexed="63"/>
      <name val="Stylus BT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i/>
      <sz val="11"/>
      <name val="ChelthmITC Bk BT"/>
      <family val="0"/>
    </font>
    <font>
      <sz val="11"/>
      <name val="ChelthmITC Bk BT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4"/>
      <name val="Casque"/>
      <family val="0"/>
    </font>
    <font>
      <b/>
      <sz val="12"/>
      <name val="SheerElegance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1" fillId="28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17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vertic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32" borderId="0" xfId="0" applyFill="1" applyAlignment="1">
      <alignment/>
    </xf>
    <xf numFmtId="8" fontId="0" fillId="32" borderId="0" xfId="0" applyNumberFormat="1" applyFill="1" applyAlignment="1">
      <alignment/>
    </xf>
    <xf numFmtId="0" fontId="4" fillId="32" borderId="16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wrapText="1"/>
    </xf>
    <xf numFmtId="0" fontId="4" fillId="32" borderId="0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21" fillId="33" borderId="18" xfId="0" applyFont="1" applyFill="1" applyBorder="1" applyAlignment="1">
      <alignment wrapText="1"/>
    </xf>
    <xf numFmtId="0" fontId="4" fillId="33" borderId="18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4" borderId="19" xfId="0" applyFont="1" applyFill="1" applyBorder="1" applyAlignment="1">
      <alignment wrapText="1"/>
    </xf>
    <xf numFmtId="0" fontId="0" fillId="34" borderId="20" xfId="0" applyFont="1" applyFill="1" applyBorder="1" applyAlignment="1">
      <alignment horizontal="center"/>
    </xf>
    <xf numFmtId="0" fontId="0" fillId="34" borderId="18" xfId="0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wrapText="1"/>
    </xf>
    <xf numFmtId="0" fontId="0" fillId="34" borderId="18" xfId="0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wrapText="1"/>
    </xf>
    <xf numFmtId="0" fontId="21" fillId="35" borderId="18" xfId="0" applyFont="1" applyFill="1" applyBorder="1" applyAlignment="1">
      <alignment wrapText="1"/>
    </xf>
    <xf numFmtId="0" fontId="1" fillId="34" borderId="2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29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wrapText="1"/>
    </xf>
    <xf numFmtId="0" fontId="64" fillId="0" borderId="21" xfId="0" applyNumberFormat="1" applyFont="1" applyFill="1" applyBorder="1" applyAlignment="1" applyProtection="1">
      <alignment horizontal="center" vertical="center" wrapText="1"/>
      <protection/>
    </xf>
    <xf numFmtId="0" fontId="6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/>
    </xf>
    <xf numFmtId="0" fontId="4" fillId="32" borderId="31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65" fillId="0" borderId="21" xfId="0" applyNumberFormat="1" applyFont="1" applyFill="1" applyBorder="1" applyAlignment="1" applyProtection="1">
      <alignment horizontal="left" vertical="center" wrapText="1"/>
      <protection/>
    </xf>
    <xf numFmtId="4" fontId="24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40" fontId="18" fillId="0" borderId="34" xfId="0" applyNumberFormat="1" applyFont="1" applyFill="1" applyBorder="1" applyAlignment="1">
      <alignment horizontal="center" vertical="center"/>
    </xf>
    <xf numFmtId="10" fontId="20" fillId="0" borderId="21" xfId="0" applyNumberFormat="1" applyFont="1" applyFill="1" applyBorder="1" applyAlignment="1">
      <alignment horizontal="center"/>
    </xf>
    <xf numFmtId="40" fontId="20" fillId="0" borderId="21" xfId="0" applyNumberFormat="1" applyFont="1" applyFill="1" applyBorder="1" applyAlignment="1">
      <alignment horizontal="center"/>
    </xf>
    <xf numFmtId="192" fontId="20" fillId="0" borderId="21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193" fontId="2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" fillId="0" borderId="35" xfId="0" applyFont="1" applyBorder="1" applyAlignment="1">
      <alignment/>
    </xf>
    <xf numFmtId="40" fontId="18" fillId="0" borderId="36" xfId="0" applyNumberFormat="1" applyFont="1" applyFill="1" applyBorder="1" applyAlignment="1">
      <alignment horizontal="center" vertical="center"/>
    </xf>
    <xf numFmtId="10" fontId="20" fillId="0" borderId="16" xfId="0" applyNumberFormat="1" applyFont="1" applyFill="1" applyBorder="1" applyAlignment="1">
      <alignment horizontal="center"/>
    </xf>
    <xf numFmtId="40" fontId="20" fillId="0" borderId="16" xfId="0" applyNumberFormat="1" applyFont="1" applyFill="1" applyBorder="1" applyAlignment="1">
      <alignment horizontal="center"/>
    </xf>
    <xf numFmtId="192" fontId="20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9" fillId="34" borderId="37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16" fillId="36" borderId="38" xfId="0" applyNumberFormat="1" applyFont="1" applyFill="1" applyBorder="1" applyAlignment="1">
      <alignment horizontal="center" vertical="center"/>
    </xf>
    <xf numFmtId="0" fontId="16" fillId="36" borderId="18" xfId="0" applyNumberFormat="1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/>
    </xf>
    <xf numFmtId="0" fontId="17" fillId="36" borderId="40" xfId="0" applyNumberFormat="1" applyFont="1" applyFill="1" applyBorder="1" applyAlignment="1">
      <alignment horizontal="left" vertical="center"/>
    </xf>
    <xf numFmtId="4" fontId="18" fillId="36" borderId="41" xfId="0" applyNumberFormat="1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34" borderId="19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35" borderId="18" xfId="0" applyNumberFormat="1" applyFon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21" fillId="35" borderId="18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32" borderId="16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32" borderId="17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1" fillId="34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8" fontId="4" fillId="0" borderId="21" xfId="0" applyNumberFormat="1" applyFont="1" applyFill="1" applyBorder="1" applyAlignment="1">
      <alignment wrapText="1"/>
    </xf>
    <xf numFmtId="8" fontId="4" fillId="0" borderId="22" xfId="0" applyNumberFormat="1" applyFont="1" applyFill="1" applyBorder="1" applyAlignment="1">
      <alignment wrapText="1"/>
    </xf>
    <xf numFmtId="8" fontId="4" fillId="35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8" fontId="4" fillId="0" borderId="16" xfId="0" applyNumberFormat="1" applyFont="1" applyFill="1" applyBorder="1" applyAlignment="1">
      <alignment wrapText="1"/>
    </xf>
    <xf numFmtId="8" fontId="4" fillId="0" borderId="29" xfId="0" applyNumberFormat="1" applyFont="1" applyFill="1" applyBorder="1" applyAlignment="1">
      <alignment wrapText="1"/>
    </xf>
    <xf numFmtId="8" fontId="21" fillId="35" borderId="18" xfId="0" applyNumberFormat="1" applyFont="1" applyFill="1" applyBorder="1" applyAlignment="1">
      <alignment wrapText="1"/>
    </xf>
    <xf numFmtId="0" fontId="1" fillId="34" borderId="18" xfId="0" applyFont="1" applyFill="1" applyBorder="1" applyAlignment="1">
      <alignment/>
    </xf>
    <xf numFmtId="8" fontId="4" fillId="0" borderId="17" xfId="0" applyNumberFormat="1" applyFont="1" applyFill="1" applyBorder="1" applyAlignment="1">
      <alignment wrapText="1"/>
    </xf>
    <xf numFmtId="8" fontId="4" fillId="32" borderId="16" xfId="0" applyNumberFormat="1" applyFont="1" applyFill="1" applyBorder="1" applyAlignment="1">
      <alignment wrapText="1"/>
    </xf>
    <xf numFmtId="8" fontId="4" fillId="0" borderId="24" xfId="0" applyNumberFormat="1" applyFont="1" applyFill="1" applyBorder="1" applyAlignment="1">
      <alignment wrapText="1"/>
    </xf>
    <xf numFmtId="8" fontId="4" fillId="32" borderId="17" xfId="0" applyNumberFormat="1" applyFont="1" applyFill="1" applyBorder="1" applyAlignment="1">
      <alignment wrapText="1"/>
    </xf>
    <xf numFmtId="186" fontId="4" fillId="33" borderId="1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34" borderId="42" xfId="0" applyFont="1" applyFill="1" applyBorder="1" applyAlignment="1">
      <alignment/>
    </xf>
    <xf numFmtId="8" fontId="4" fillId="35" borderId="43" xfId="0" applyNumberFormat="1" applyFont="1" applyFill="1" applyBorder="1" applyAlignment="1">
      <alignment wrapText="1"/>
    </xf>
    <xf numFmtId="0" fontId="0" fillId="34" borderId="43" xfId="0" applyFill="1" applyBorder="1" applyAlignment="1">
      <alignment/>
    </xf>
    <xf numFmtId="8" fontId="21" fillId="35" borderId="43" xfId="0" applyNumberFormat="1" applyFont="1" applyFill="1" applyBorder="1" applyAlignment="1">
      <alignment wrapText="1"/>
    </xf>
    <xf numFmtId="0" fontId="1" fillId="34" borderId="43" xfId="0" applyFont="1" applyFill="1" applyBorder="1" applyAlignment="1">
      <alignment/>
    </xf>
    <xf numFmtId="186" fontId="4" fillId="33" borderId="43" xfId="0" applyNumberFormat="1" applyFont="1" applyFill="1" applyBorder="1" applyAlignment="1">
      <alignment/>
    </xf>
    <xf numFmtId="2" fontId="0" fillId="0" borderId="44" xfId="0" applyNumberFormat="1" applyFont="1" applyBorder="1" applyAlignment="1">
      <alignment/>
    </xf>
    <xf numFmtId="8" fontId="1" fillId="34" borderId="45" xfId="0" applyNumberFormat="1" applyFont="1" applyFill="1" applyBorder="1" applyAlignment="1">
      <alignment/>
    </xf>
    <xf numFmtId="8" fontId="4" fillId="0" borderId="46" xfId="0" applyNumberFormat="1" applyFont="1" applyFill="1" applyBorder="1" applyAlignment="1">
      <alignment/>
    </xf>
    <xf numFmtId="8" fontId="4" fillId="0" borderId="47" xfId="0" applyNumberFormat="1" applyFont="1" applyFill="1" applyBorder="1" applyAlignment="1">
      <alignment/>
    </xf>
    <xf numFmtId="8" fontId="4" fillId="0" borderId="48" xfId="0" applyNumberFormat="1" applyFont="1" applyFill="1" applyBorder="1" applyAlignment="1">
      <alignment/>
    </xf>
    <xf numFmtId="8" fontId="21" fillId="35" borderId="49" xfId="0" applyNumberFormat="1" applyFont="1" applyFill="1" applyBorder="1" applyAlignment="1">
      <alignment/>
    </xf>
    <xf numFmtId="8" fontId="1" fillId="34" borderId="49" xfId="0" applyNumberFormat="1" applyFont="1" applyFill="1" applyBorder="1" applyAlignment="1">
      <alignment/>
    </xf>
    <xf numFmtId="8" fontId="4" fillId="0" borderId="50" xfId="0" applyNumberFormat="1" applyFont="1" applyFill="1" applyBorder="1" applyAlignment="1">
      <alignment/>
    </xf>
    <xf numFmtId="8" fontId="4" fillId="0" borderId="51" xfId="0" applyNumberFormat="1" applyFont="1" applyFill="1" applyBorder="1" applyAlignment="1">
      <alignment/>
    </xf>
    <xf numFmtId="8" fontId="4" fillId="32" borderId="16" xfId="0" applyNumberFormat="1" applyFont="1" applyFill="1" applyBorder="1" applyAlignment="1">
      <alignment/>
    </xf>
    <xf numFmtId="8" fontId="4" fillId="32" borderId="50" xfId="0" applyNumberFormat="1" applyFont="1" applyFill="1" applyBorder="1" applyAlignment="1">
      <alignment/>
    </xf>
    <xf numFmtId="186" fontId="21" fillId="33" borderId="27" xfId="0" applyNumberFormat="1" applyFont="1" applyFill="1" applyBorder="1" applyAlignment="1">
      <alignment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vertical="center" wrapText="1"/>
    </xf>
    <xf numFmtId="0" fontId="24" fillId="33" borderId="18" xfId="0" applyFont="1" applyFill="1" applyBorder="1" applyAlignment="1">
      <alignment vertical="center"/>
    </xf>
    <xf numFmtId="2" fontId="24" fillId="33" borderId="18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 wrapText="1"/>
    </xf>
    <xf numFmtId="0" fontId="21" fillId="35" borderId="37" xfId="0" applyFont="1" applyFill="1" applyBorder="1" applyAlignment="1">
      <alignment wrapText="1"/>
    </xf>
    <xf numFmtId="2" fontId="4" fillId="35" borderId="37" xfId="0" applyNumberFormat="1" applyFont="1" applyFill="1" applyBorder="1" applyAlignment="1">
      <alignment/>
    </xf>
    <xf numFmtId="8" fontId="4" fillId="35" borderId="37" xfId="0" applyNumberFormat="1" applyFont="1" applyFill="1" applyBorder="1" applyAlignment="1">
      <alignment wrapText="1"/>
    </xf>
    <xf numFmtId="8" fontId="4" fillId="35" borderId="52" xfId="0" applyNumberFormat="1" applyFont="1" applyFill="1" applyBorder="1" applyAlignment="1">
      <alignment wrapText="1"/>
    </xf>
    <xf numFmtId="8" fontId="21" fillId="35" borderId="53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2" fontId="4" fillId="0" borderId="19" xfId="0" applyNumberFormat="1" applyFont="1" applyFill="1" applyBorder="1" applyAlignment="1">
      <alignment/>
    </xf>
    <xf numFmtId="8" fontId="4" fillId="0" borderId="19" xfId="0" applyNumberFormat="1" applyFont="1" applyFill="1" applyBorder="1" applyAlignment="1">
      <alignment wrapText="1"/>
    </xf>
    <xf numFmtId="49" fontId="25" fillId="33" borderId="30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5" fillId="0" borderId="55" xfId="0" applyFont="1" applyBorder="1" applyAlignment="1">
      <alignment/>
    </xf>
    <xf numFmtId="40" fontId="18" fillId="0" borderId="56" xfId="0" applyNumberFormat="1" applyFont="1" applyFill="1" applyBorder="1" applyAlignment="1">
      <alignment horizontal="center" vertical="center"/>
    </xf>
    <xf numFmtId="10" fontId="20" fillId="0" borderId="29" xfId="0" applyNumberFormat="1" applyFont="1" applyFill="1" applyBorder="1" applyAlignment="1">
      <alignment horizontal="center"/>
    </xf>
    <xf numFmtId="40" fontId="20" fillId="0" borderId="29" xfId="0" applyNumberFormat="1" applyFont="1" applyFill="1" applyBorder="1" applyAlignment="1">
      <alignment horizontal="center"/>
    </xf>
    <xf numFmtId="192" fontId="20" fillId="0" borderId="29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40" fontId="18" fillId="0" borderId="21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vertical="center"/>
    </xf>
    <xf numFmtId="40" fontId="17" fillId="0" borderId="21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>
      <alignment horizontal="center"/>
    </xf>
    <xf numFmtId="10" fontId="20" fillId="37" borderId="21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15" fillId="34" borderId="21" xfId="0" applyNumberFormat="1" applyFont="1" applyFill="1" applyBorder="1" applyAlignment="1">
      <alignment vertical="center"/>
    </xf>
    <xf numFmtId="2" fontId="20" fillId="34" borderId="21" xfId="0" applyNumberFormat="1" applyFont="1" applyFill="1" applyBorder="1" applyAlignment="1">
      <alignment horizontal="center"/>
    </xf>
    <xf numFmtId="40" fontId="20" fillId="34" borderId="21" xfId="0" applyNumberFormat="1" applyFont="1" applyFill="1" applyBorder="1" applyAlignment="1">
      <alignment horizontal="center"/>
    </xf>
    <xf numFmtId="10" fontId="20" fillId="34" borderId="21" xfId="50" applyNumberFormat="1" applyFont="1" applyFill="1" applyBorder="1" applyAlignment="1">
      <alignment horizontal="center"/>
    </xf>
    <xf numFmtId="10" fontId="20" fillId="34" borderId="21" xfId="0" applyNumberFormat="1" applyFont="1" applyFill="1" applyBorder="1" applyAlignment="1">
      <alignment horizontal="center"/>
    </xf>
    <xf numFmtId="9" fontId="20" fillId="34" borderId="21" xfId="50" applyFont="1" applyFill="1" applyBorder="1" applyAlignment="1">
      <alignment horizontal="center"/>
    </xf>
    <xf numFmtId="0" fontId="15" fillId="34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6" fontId="2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34" borderId="43" xfId="0" applyNumberFormat="1" applyFont="1" applyFill="1" applyBorder="1" applyAlignment="1">
      <alignment horizontal="center"/>
    </xf>
    <xf numFmtId="0" fontId="16" fillId="34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0" fontId="20" fillId="34" borderId="21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76200</xdr:rowOff>
    </xdr:from>
    <xdr:to>
      <xdr:col>1</xdr:col>
      <xdr:colOff>514350</xdr:colOff>
      <xdr:row>2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1</xdr:row>
      <xdr:rowOff>9525</xdr:rowOff>
    </xdr:from>
    <xdr:to>
      <xdr:col>1</xdr:col>
      <xdr:colOff>1409700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381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28575</xdr:rowOff>
    </xdr:from>
    <xdr:to>
      <xdr:col>1</xdr:col>
      <xdr:colOff>1019175</xdr:colOff>
      <xdr:row>5</xdr:row>
      <xdr:rowOff>9525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857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="115" zoomScaleNormal="115" zoomScaleSheetLayoutView="115" workbookViewId="0" topLeftCell="B66">
      <selection activeCell="C80" sqref="C80:E80"/>
    </sheetView>
  </sheetViews>
  <sheetFormatPr defaultColWidth="9.140625" defaultRowHeight="12.75"/>
  <cols>
    <col min="1" max="1" width="5.00390625" style="4" customWidth="1"/>
    <col min="2" max="2" width="10.00390625" style="6" customWidth="1"/>
    <col min="3" max="3" width="61.28125" style="31" customWidth="1"/>
    <col min="4" max="4" width="10.00390625" style="5" customWidth="1"/>
    <col min="5" max="5" width="12.57421875" style="121" customWidth="1"/>
    <col min="6" max="6" width="13.00390625" style="106" customWidth="1"/>
    <col min="7" max="7" width="13.8515625" style="106" customWidth="1"/>
    <col min="8" max="8" width="19.421875" style="106" customWidth="1"/>
    <col min="9" max="9" width="13.140625" style="0" bestFit="1" customWidth="1"/>
    <col min="10" max="10" width="9.421875" style="0" bestFit="1" customWidth="1"/>
  </cols>
  <sheetData>
    <row r="1" spans="1:8" s="2" customFormat="1" ht="22.5" customHeight="1">
      <c r="A1" s="14"/>
      <c r="B1" s="15"/>
      <c r="C1" s="228" t="s">
        <v>4</v>
      </c>
      <c r="D1" s="229"/>
      <c r="E1" s="229"/>
      <c r="F1" s="229"/>
      <c r="G1" s="229"/>
      <c r="H1" s="229"/>
    </row>
    <row r="2" spans="1:8" s="2" customFormat="1" ht="19.5">
      <c r="A2" s="16"/>
      <c r="B2" s="17"/>
      <c r="C2" s="33" t="s">
        <v>1</v>
      </c>
      <c r="D2" s="10"/>
      <c r="E2" s="117"/>
      <c r="F2" s="140"/>
      <c r="G2" s="140"/>
      <c r="H2" s="140"/>
    </row>
    <row r="3" spans="1:8" s="2" customFormat="1" ht="15" customHeight="1" thickBot="1">
      <c r="A3" s="18"/>
      <c r="B3" s="19"/>
      <c r="C3" s="34" t="s">
        <v>5</v>
      </c>
      <c r="D3" s="10"/>
      <c r="E3" s="118"/>
      <c r="F3" s="141"/>
      <c r="G3" s="141"/>
      <c r="H3" s="141"/>
    </row>
    <row r="4" spans="1:8" s="2" customFormat="1" ht="8.25" customHeight="1" thickBot="1">
      <c r="A4" s="11"/>
      <c r="B4" s="1"/>
      <c r="C4" s="13"/>
      <c r="D4" s="85"/>
      <c r="E4" s="119"/>
      <c r="F4" s="119"/>
      <c r="G4" s="119"/>
      <c r="H4" s="166"/>
    </row>
    <row r="5" spans="1:8" s="2" customFormat="1" ht="28.5" customHeight="1">
      <c r="A5" s="20" t="s">
        <v>22</v>
      </c>
      <c r="B5" s="21"/>
      <c r="C5" s="35"/>
      <c r="D5" s="10"/>
      <c r="E5" s="120"/>
      <c r="F5" s="142"/>
      <c r="G5" s="142"/>
      <c r="H5" s="143"/>
    </row>
    <row r="6" spans="1:8" s="2" customFormat="1" ht="18.75" customHeight="1">
      <c r="A6" s="11" t="s">
        <v>170</v>
      </c>
      <c r="B6" s="1"/>
      <c r="C6" s="13"/>
      <c r="D6" s="10"/>
      <c r="E6" s="120"/>
      <c r="F6" s="230"/>
      <c r="G6" s="230"/>
      <c r="H6" s="231"/>
    </row>
    <row r="7" spans="1:8" s="2" customFormat="1" ht="15" customHeight="1">
      <c r="A7" s="11" t="s">
        <v>6</v>
      </c>
      <c r="B7" s="12"/>
      <c r="C7" s="13"/>
      <c r="D7" s="10"/>
      <c r="E7" s="120"/>
      <c r="F7" s="142"/>
      <c r="G7" s="142"/>
      <c r="H7" s="143"/>
    </row>
    <row r="8" spans="1:8" s="2" customFormat="1" ht="15" customHeight="1" thickBot="1">
      <c r="A8" s="11"/>
      <c r="B8" s="12"/>
      <c r="C8" s="13"/>
      <c r="D8" s="10"/>
      <c r="E8" s="120"/>
      <c r="F8" s="142"/>
      <c r="G8" s="142"/>
      <c r="H8" s="143"/>
    </row>
    <row r="9" spans="1:8" s="2" customFormat="1" ht="33.75" customHeight="1" thickBot="1">
      <c r="A9" s="196"/>
      <c r="B9" s="225" t="s">
        <v>169</v>
      </c>
      <c r="C9" s="226"/>
      <c r="D9" s="226"/>
      <c r="E9" s="226"/>
      <c r="F9" s="226"/>
      <c r="G9" s="226"/>
      <c r="H9" s="227"/>
    </row>
    <row r="10" spans="1:8" ht="39" thickBot="1">
      <c r="A10" s="184" t="s">
        <v>162</v>
      </c>
      <c r="B10" s="178" t="s">
        <v>12</v>
      </c>
      <c r="C10" s="179" t="s">
        <v>7</v>
      </c>
      <c r="D10" s="180" t="s">
        <v>13</v>
      </c>
      <c r="E10" s="181" t="s">
        <v>14</v>
      </c>
      <c r="F10" s="182" t="s">
        <v>15</v>
      </c>
      <c r="G10" s="178" t="s">
        <v>49</v>
      </c>
      <c r="H10" s="183" t="s">
        <v>16</v>
      </c>
    </row>
    <row r="11" spans="1:8" s="49" customFormat="1" ht="13.5" thickBot="1">
      <c r="A11" s="71">
        <v>1</v>
      </c>
      <c r="B11" s="72"/>
      <c r="C11" s="50" t="s">
        <v>10</v>
      </c>
      <c r="D11" s="73"/>
      <c r="E11" s="122"/>
      <c r="F11" s="144"/>
      <c r="G11" s="160"/>
      <c r="H11" s="167"/>
    </row>
    <row r="12" spans="1:8" s="36" customFormat="1" ht="19.5" customHeight="1">
      <c r="A12" s="61" t="s">
        <v>18</v>
      </c>
      <c r="B12" s="62" t="s">
        <v>99</v>
      </c>
      <c r="C12" s="63" t="s">
        <v>100</v>
      </c>
      <c r="D12" s="64" t="s">
        <v>61</v>
      </c>
      <c r="E12" s="123">
        <v>6</v>
      </c>
      <c r="F12" s="145">
        <v>319.35</v>
      </c>
      <c r="G12" s="156">
        <f aca="true" t="shared" si="0" ref="G12:G21">F12*122.47%</f>
        <v>391.107945</v>
      </c>
      <c r="H12" s="168">
        <f>G12*E12</f>
        <v>2346.64767</v>
      </c>
    </row>
    <row r="13" spans="1:8" s="36" customFormat="1" ht="20.25" customHeight="1">
      <c r="A13" s="65" t="s">
        <v>19</v>
      </c>
      <c r="B13" s="56">
        <v>72216</v>
      </c>
      <c r="C13" s="55" t="s">
        <v>87</v>
      </c>
      <c r="D13" s="56" t="s">
        <v>86</v>
      </c>
      <c r="E13" s="124">
        <v>1</v>
      </c>
      <c r="F13" s="146">
        <v>204.66</v>
      </c>
      <c r="G13" s="146">
        <f t="shared" si="0"/>
        <v>250.64710199999996</v>
      </c>
      <c r="H13" s="169">
        <f aca="true" t="shared" si="1" ref="H13:H21">G13*E13</f>
        <v>250.64710199999996</v>
      </c>
    </row>
    <row r="14" spans="1:8" s="36" customFormat="1" ht="27" customHeight="1">
      <c r="A14" s="65" t="s">
        <v>20</v>
      </c>
      <c r="B14" s="56">
        <v>72224</v>
      </c>
      <c r="C14" s="55" t="s">
        <v>88</v>
      </c>
      <c r="D14" s="56" t="s">
        <v>60</v>
      </c>
      <c r="E14" s="124">
        <v>10.35</v>
      </c>
      <c r="F14" s="146">
        <v>9.44</v>
      </c>
      <c r="G14" s="146">
        <f t="shared" si="0"/>
        <v>11.561167999999999</v>
      </c>
      <c r="H14" s="169">
        <f t="shared" si="1"/>
        <v>119.65808879999999</v>
      </c>
    </row>
    <row r="15" spans="1:8" s="36" customFormat="1" ht="22.5" customHeight="1">
      <c r="A15" s="65" t="s">
        <v>42</v>
      </c>
      <c r="B15" s="56">
        <v>85370</v>
      </c>
      <c r="C15" s="55" t="s">
        <v>89</v>
      </c>
      <c r="D15" s="56" t="s">
        <v>86</v>
      </c>
      <c r="E15" s="124">
        <f>E14*0.1</f>
        <v>1.035</v>
      </c>
      <c r="F15" s="146">
        <v>241.66</v>
      </c>
      <c r="G15" s="146">
        <f t="shared" si="0"/>
        <v>295.96100199999995</v>
      </c>
      <c r="H15" s="169">
        <f t="shared" si="1"/>
        <v>306.31963706999994</v>
      </c>
    </row>
    <row r="16" spans="1:8" s="36" customFormat="1" ht="15.75" customHeight="1">
      <c r="A16" s="65" t="s">
        <v>43</v>
      </c>
      <c r="B16" s="56">
        <v>85373</v>
      </c>
      <c r="C16" s="55" t="s">
        <v>91</v>
      </c>
      <c r="D16" s="56" t="s">
        <v>60</v>
      </c>
      <c r="E16" s="124">
        <f>E14</f>
        <v>10.35</v>
      </c>
      <c r="F16" s="146">
        <v>4.77</v>
      </c>
      <c r="G16" s="146">
        <f t="shared" si="0"/>
        <v>5.841818999999999</v>
      </c>
      <c r="H16" s="169">
        <f t="shared" si="1"/>
        <v>60.46282664999999</v>
      </c>
    </row>
    <row r="17" spans="1:8" s="36" customFormat="1" ht="16.5" customHeight="1">
      <c r="A17" s="65" t="s">
        <v>44</v>
      </c>
      <c r="B17" s="56">
        <v>89263</v>
      </c>
      <c r="C17" s="55" t="s">
        <v>78</v>
      </c>
      <c r="D17" s="56" t="s">
        <v>90</v>
      </c>
      <c r="E17" s="124">
        <v>24.73</v>
      </c>
      <c r="F17" s="146">
        <v>31.23</v>
      </c>
      <c r="G17" s="146">
        <f t="shared" si="0"/>
        <v>38.247381</v>
      </c>
      <c r="H17" s="169">
        <f t="shared" si="1"/>
        <v>945.8577321299999</v>
      </c>
    </row>
    <row r="18" spans="1:8" s="36" customFormat="1" ht="27" customHeight="1">
      <c r="A18" s="65" t="s">
        <v>45</v>
      </c>
      <c r="B18" s="56">
        <v>83736</v>
      </c>
      <c r="C18" s="55" t="s">
        <v>77</v>
      </c>
      <c r="D18" s="56" t="s">
        <v>60</v>
      </c>
      <c r="E18" s="124">
        <v>2</v>
      </c>
      <c r="F18" s="146">
        <v>178.12</v>
      </c>
      <c r="G18" s="146">
        <f t="shared" si="0"/>
        <v>218.143564</v>
      </c>
      <c r="H18" s="169">
        <f t="shared" si="1"/>
        <v>436.287128</v>
      </c>
    </row>
    <row r="19" spans="1:8" s="36" customFormat="1" ht="14.25" customHeight="1">
      <c r="A19" s="65" t="s">
        <v>46</v>
      </c>
      <c r="B19" s="56">
        <v>72142</v>
      </c>
      <c r="C19" s="55" t="s">
        <v>29</v>
      </c>
      <c r="D19" s="56" t="s">
        <v>30</v>
      </c>
      <c r="E19" s="124">
        <v>5</v>
      </c>
      <c r="F19" s="146">
        <v>9.02</v>
      </c>
      <c r="G19" s="146">
        <f t="shared" si="0"/>
        <v>11.046793999999998</v>
      </c>
      <c r="H19" s="169">
        <f t="shared" si="1"/>
        <v>55.23396999999999</v>
      </c>
    </row>
    <row r="20" spans="1:8" s="36" customFormat="1" ht="12.75">
      <c r="A20" s="65" t="s">
        <v>47</v>
      </c>
      <c r="B20" s="56">
        <v>72143</v>
      </c>
      <c r="C20" s="55" t="s">
        <v>31</v>
      </c>
      <c r="D20" s="56" t="s">
        <v>32</v>
      </c>
      <c r="E20" s="124">
        <v>5</v>
      </c>
      <c r="F20" s="146">
        <v>43.58</v>
      </c>
      <c r="G20" s="146">
        <f t="shared" si="0"/>
        <v>53.37242599999999</v>
      </c>
      <c r="H20" s="169">
        <f t="shared" si="1"/>
        <v>266.86213</v>
      </c>
    </row>
    <row r="21" spans="1:8" s="36" customFormat="1" ht="13.5" thickBot="1">
      <c r="A21" s="65" t="s">
        <v>48</v>
      </c>
      <c r="B21" s="56">
        <v>73801</v>
      </c>
      <c r="C21" s="55" t="s">
        <v>33</v>
      </c>
      <c r="D21" s="56" t="s">
        <v>11</v>
      </c>
      <c r="E21" s="124">
        <v>40</v>
      </c>
      <c r="F21" s="146">
        <v>23.61</v>
      </c>
      <c r="G21" s="146">
        <f t="shared" si="0"/>
        <v>28.915166999999997</v>
      </c>
      <c r="H21" s="169">
        <f t="shared" si="1"/>
        <v>1156.6066799999999</v>
      </c>
    </row>
    <row r="22" spans="1:8" s="36" customFormat="1" ht="13.5" thickBot="1">
      <c r="A22" s="68"/>
      <c r="B22" s="69"/>
      <c r="C22" s="70" t="s">
        <v>136</v>
      </c>
      <c r="D22" s="69"/>
      <c r="E22" s="126"/>
      <c r="F22" s="148"/>
      <c r="G22" s="161"/>
      <c r="H22" s="171">
        <f>SUM(H12:H21)</f>
        <v>5944.58296465</v>
      </c>
    </row>
    <row r="23" spans="1:8" s="36" customFormat="1" ht="32.25" customHeight="1" thickBot="1">
      <c r="A23" s="51">
        <v>2</v>
      </c>
      <c r="B23" s="52"/>
      <c r="C23" s="53" t="s">
        <v>129</v>
      </c>
      <c r="D23" s="54"/>
      <c r="E23" s="127"/>
      <c r="F23" s="149"/>
      <c r="G23" s="162"/>
      <c r="H23" s="172"/>
    </row>
    <row r="24" spans="1:8" s="36" customFormat="1" ht="27.75" customHeight="1">
      <c r="A24" s="86" t="s">
        <v>103</v>
      </c>
      <c r="B24" s="79" t="s">
        <v>92</v>
      </c>
      <c r="C24" s="80" t="s">
        <v>93</v>
      </c>
      <c r="D24" s="79" t="s">
        <v>70</v>
      </c>
      <c r="E24" s="128">
        <v>25</v>
      </c>
      <c r="F24" s="150">
        <v>47.98</v>
      </c>
      <c r="G24" s="150">
        <f>F24*122.47%</f>
        <v>58.76110599999999</v>
      </c>
      <c r="H24" s="173">
        <f>G24*E24</f>
        <v>1469.0276499999998</v>
      </c>
    </row>
    <row r="25" spans="1:8" s="36" customFormat="1" ht="48.75" thickBot="1">
      <c r="A25" s="87" t="s">
        <v>104</v>
      </c>
      <c r="B25" s="81">
        <v>92917</v>
      </c>
      <c r="C25" s="82" t="s">
        <v>95</v>
      </c>
      <c r="D25" s="81" t="s">
        <v>94</v>
      </c>
      <c r="E25" s="129">
        <v>85</v>
      </c>
      <c r="F25" s="151">
        <v>9.81</v>
      </c>
      <c r="G25" s="154">
        <f>F25*122.47%</f>
        <v>12.014307</v>
      </c>
      <c r="H25" s="174">
        <f>G25*E25</f>
        <v>1021.216095</v>
      </c>
    </row>
    <row r="26" spans="1:8" s="49" customFormat="1" ht="13.5" thickBot="1">
      <c r="A26" s="77"/>
      <c r="B26" s="78"/>
      <c r="C26" s="70" t="s">
        <v>137</v>
      </c>
      <c r="D26" s="78"/>
      <c r="E26" s="130"/>
      <c r="F26" s="152"/>
      <c r="G26" s="163"/>
      <c r="H26" s="171">
        <f>SUM(H24:H25)</f>
        <v>2490.2437449999998</v>
      </c>
    </row>
    <row r="27" spans="1:10" s="36" customFormat="1" ht="13.5" thickBot="1">
      <c r="A27" s="74">
        <v>3</v>
      </c>
      <c r="B27" s="75"/>
      <c r="C27" s="53" t="s">
        <v>130</v>
      </c>
      <c r="D27" s="76"/>
      <c r="E27" s="131"/>
      <c r="F27" s="153"/>
      <c r="G27" s="164"/>
      <c r="H27" s="172"/>
      <c r="I27" s="37"/>
      <c r="J27" s="37"/>
    </row>
    <row r="28" spans="1:8" s="36" customFormat="1" ht="24">
      <c r="A28" s="86" t="s">
        <v>105</v>
      </c>
      <c r="B28" s="58">
        <v>9875</v>
      </c>
      <c r="C28" s="57" t="s">
        <v>23</v>
      </c>
      <c r="D28" s="58" t="s">
        <v>11</v>
      </c>
      <c r="E28" s="132">
        <v>12.39</v>
      </c>
      <c r="F28" s="150">
        <v>112.49</v>
      </c>
      <c r="G28" s="150">
        <f>F28*122.47%</f>
        <v>137.76650299999997</v>
      </c>
      <c r="H28" s="173">
        <f>G28*E28</f>
        <v>1706.9269721699998</v>
      </c>
    </row>
    <row r="29" spans="1:8" s="36" customFormat="1" ht="48.75" thickBot="1">
      <c r="A29" s="87" t="s">
        <v>106</v>
      </c>
      <c r="B29" s="81">
        <v>90112</v>
      </c>
      <c r="C29" s="82" t="s">
        <v>24</v>
      </c>
      <c r="D29" s="81" t="s">
        <v>11</v>
      </c>
      <c r="E29" s="129">
        <v>4.2</v>
      </c>
      <c r="F29" s="154">
        <v>54.54</v>
      </c>
      <c r="G29" s="154">
        <f>F29*122.47%</f>
        <v>66.795138</v>
      </c>
      <c r="H29" s="174">
        <f>G29*E29</f>
        <v>280.53957959999997</v>
      </c>
    </row>
    <row r="30" spans="1:8" s="36" customFormat="1" ht="13.5" thickBot="1">
      <c r="A30" s="68"/>
      <c r="B30" s="69"/>
      <c r="C30" s="70" t="s">
        <v>138</v>
      </c>
      <c r="D30" s="69"/>
      <c r="E30" s="126"/>
      <c r="F30" s="148"/>
      <c r="G30" s="161"/>
      <c r="H30" s="171">
        <f>SUM(H28:H29)</f>
        <v>1987.4665517699998</v>
      </c>
    </row>
    <row r="31" spans="1:8" s="36" customFormat="1" ht="13.5" thickBot="1">
      <c r="A31" s="74">
        <v>4</v>
      </c>
      <c r="B31" s="75"/>
      <c r="C31" s="53" t="s">
        <v>131</v>
      </c>
      <c r="D31" s="76"/>
      <c r="E31" s="131"/>
      <c r="F31" s="153"/>
      <c r="G31" s="164"/>
      <c r="H31" s="172"/>
    </row>
    <row r="32" spans="1:8" s="36" customFormat="1" ht="48">
      <c r="A32" s="114" t="s">
        <v>107</v>
      </c>
      <c r="B32" s="192">
        <v>87873</v>
      </c>
      <c r="C32" s="193" t="s">
        <v>25</v>
      </c>
      <c r="D32" s="192" t="s">
        <v>11</v>
      </c>
      <c r="E32" s="194">
        <f>E29*2</f>
        <v>8.4</v>
      </c>
      <c r="F32" s="195">
        <v>3.71</v>
      </c>
      <c r="G32" s="156">
        <f>F32*122.47%</f>
        <v>4.5436369999999995</v>
      </c>
      <c r="H32" s="168">
        <f>G32*E32</f>
        <v>38.166550799999996</v>
      </c>
    </row>
    <row r="33" spans="1:8" s="36" customFormat="1" ht="24">
      <c r="A33" s="86" t="s">
        <v>108</v>
      </c>
      <c r="B33" s="56">
        <v>84076</v>
      </c>
      <c r="C33" s="55" t="s">
        <v>26</v>
      </c>
      <c r="D33" s="56" t="s">
        <v>11</v>
      </c>
      <c r="E33" s="124">
        <f>E32</f>
        <v>8.4</v>
      </c>
      <c r="F33" s="146">
        <v>24.64</v>
      </c>
      <c r="G33" s="150">
        <f>F33*122.47%</f>
        <v>30.176607999999998</v>
      </c>
      <c r="H33" s="173">
        <f>G33*E33</f>
        <v>253.4835072</v>
      </c>
    </row>
    <row r="34" spans="1:8" s="36" customFormat="1" ht="22.5">
      <c r="A34" s="86" t="s">
        <v>109</v>
      </c>
      <c r="B34" s="83" t="s">
        <v>98</v>
      </c>
      <c r="C34" s="88" t="s">
        <v>96</v>
      </c>
      <c r="D34" s="84" t="s">
        <v>97</v>
      </c>
      <c r="E34" s="124">
        <v>23</v>
      </c>
      <c r="F34" s="150">
        <v>12.03</v>
      </c>
      <c r="G34" s="146">
        <f>F34*122.47%</f>
        <v>14.733140999999998</v>
      </c>
      <c r="H34" s="169">
        <f>G34*E34</f>
        <v>338.862243</v>
      </c>
    </row>
    <row r="35" spans="1:8" s="36" customFormat="1" ht="36">
      <c r="A35" s="86" t="s">
        <v>110</v>
      </c>
      <c r="B35" s="56">
        <v>87256</v>
      </c>
      <c r="C35" s="55" t="s">
        <v>34</v>
      </c>
      <c r="D35" s="56" t="s">
        <v>11</v>
      </c>
      <c r="E35" s="124">
        <v>40</v>
      </c>
      <c r="F35" s="150">
        <v>75.47</v>
      </c>
      <c r="G35" s="150">
        <f aca="true" t="shared" si="2" ref="G35:G43">F35*122.47%</f>
        <v>92.42810899999999</v>
      </c>
      <c r="H35" s="173">
        <f aca="true" t="shared" si="3" ref="H35:H43">G35*E35</f>
        <v>3697.12436</v>
      </c>
    </row>
    <row r="36" spans="1:8" s="36" customFormat="1" ht="36">
      <c r="A36" s="86" t="s">
        <v>111</v>
      </c>
      <c r="B36" s="56">
        <v>87622</v>
      </c>
      <c r="C36" s="55" t="s">
        <v>35</v>
      </c>
      <c r="D36" s="56" t="s">
        <v>11</v>
      </c>
      <c r="E36" s="124">
        <v>40</v>
      </c>
      <c r="F36" s="150">
        <v>26.37</v>
      </c>
      <c r="G36" s="150">
        <f t="shared" si="2"/>
        <v>32.295339</v>
      </c>
      <c r="H36" s="173">
        <f t="shared" si="3"/>
        <v>1291.81356</v>
      </c>
    </row>
    <row r="37" spans="1:8" s="36" customFormat="1" ht="24">
      <c r="A37" s="86" t="s">
        <v>112</v>
      </c>
      <c r="B37" s="56" t="s">
        <v>36</v>
      </c>
      <c r="C37" s="55" t="s">
        <v>37</v>
      </c>
      <c r="D37" s="56" t="s">
        <v>11</v>
      </c>
      <c r="E37" s="124">
        <v>17.5</v>
      </c>
      <c r="F37" s="150">
        <v>34.58</v>
      </c>
      <c r="G37" s="150">
        <f t="shared" si="2"/>
        <v>42.350125999999996</v>
      </c>
      <c r="H37" s="173">
        <f t="shared" si="3"/>
        <v>741.1272049999999</v>
      </c>
    </row>
    <row r="38" spans="1:8" s="36" customFormat="1" ht="48.75" customHeight="1">
      <c r="A38" s="86" t="s">
        <v>113</v>
      </c>
      <c r="B38" s="56">
        <v>87269</v>
      </c>
      <c r="C38" s="55" t="s">
        <v>40</v>
      </c>
      <c r="D38" s="56" t="s">
        <v>11</v>
      </c>
      <c r="E38" s="124">
        <f>12.8*3</f>
        <v>38.400000000000006</v>
      </c>
      <c r="F38" s="150">
        <v>44.3</v>
      </c>
      <c r="G38" s="150">
        <f t="shared" si="2"/>
        <v>54.25420999999999</v>
      </c>
      <c r="H38" s="173">
        <f t="shared" si="3"/>
        <v>2083.361664</v>
      </c>
    </row>
    <row r="39" spans="1:8" s="36" customFormat="1" ht="24">
      <c r="A39" s="86" t="s">
        <v>114</v>
      </c>
      <c r="B39" s="58">
        <v>38135</v>
      </c>
      <c r="C39" s="57" t="s">
        <v>62</v>
      </c>
      <c r="D39" s="58" t="s">
        <v>61</v>
      </c>
      <c r="E39" s="132">
        <v>5</v>
      </c>
      <c r="F39" s="150">
        <v>52.28</v>
      </c>
      <c r="G39" s="150">
        <f t="shared" si="2"/>
        <v>64.027316</v>
      </c>
      <c r="H39" s="173">
        <f t="shared" si="3"/>
        <v>320.13658</v>
      </c>
    </row>
    <row r="40" spans="1:8" s="36" customFormat="1" ht="24">
      <c r="A40" s="86" t="s">
        <v>115</v>
      </c>
      <c r="B40" s="58">
        <v>38136</v>
      </c>
      <c r="C40" s="57" t="s">
        <v>63</v>
      </c>
      <c r="D40" s="58" t="s">
        <v>61</v>
      </c>
      <c r="E40" s="132">
        <v>7</v>
      </c>
      <c r="F40" s="150">
        <v>52.28</v>
      </c>
      <c r="G40" s="150">
        <f t="shared" si="2"/>
        <v>64.027316</v>
      </c>
      <c r="H40" s="173">
        <f t="shared" si="3"/>
        <v>448.191212</v>
      </c>
    </row>
    <row r="41" spans="1:8" s="36" customFormat="1" ht="21" customHeight="1">
      <c r="A41" s="86" t="s">
        <v>116</v>
      </c>
      <c r="B41" s="58">
        <v>4760</v>
      </c>
      <c r="C41" s="57" t="s">
        <v>68</v>
      </c>
      <c r="D41" s="58" t="s">
        <v>69</v>
      </c>
      <c r="E41" s="132">
        <v>16</v>
      </c>
      <c r="F41" s="150">
        <v>12.88</v>
      </c>
      <c r="G41" s="150">
        <f t="shared" si="2"/>
        <v>15.774136</v>
      </c>
      <c r="H41" s="173">
        <f t="shared" si="3"/>
        <v>252.386176</v>
      </c>
    </row>
    <row r="42" spans="1:8" s="36" customFormat="1" ht="36.75" customHeight="1">
      <c r="A42" s="86" t="s">
        <v>117</v>
      </c>
      <c r="B42" s="58">
        <v>91283</v>
      </c>
      <c r="C42" s="57" t="s">
        <v>172</v>
      </c>
      <c r="D42" s="58" t="s">
        <v>171</v>
      </c>
      <c r="E42" s="132">
        <v>110</v>
      </c>
      <c r="F42" s="150">
        <v>11.5</v>
      </c>
      <c r="G42" s="150">
        <f>F42*122.47%</f>
        <v>14.08405</v>
      </c>
      <c r="H42" s="173">
        <f>G42*E42</f>
        <v>1549.2455</v>
      </c>
    </row>
    <row r="43" spans="1:8" s="36" customFormat="1" ht="49.5" customHeight="1">
      <c r="A43" s="86" t="s">
        <v>164</v>
      </c>
      <c r="B43" s="56" t="s">
        <v>59</v>
      </c>
      <c r="C43" s="55" t="s">
        <v>66</v>
      </c>
      <c r="D43" s="56" t="s">
        <v>60</v>
      </c>
      <c r="E43" s="124">
        <v>6</v>
      </c>
      <c r="F43" s="146">
        <v>34.65</v>
      </c>
      <c r="G43" s="146">
        <f t="shared" si="2"/>
        <v>42.435855</v>
      </c>
      <c r="H43" s="169">
        <f t="shared" si="3"/>
        <v>254.61512999999997</v>
      </c>
    </row>
    <row r="44" spans="1:8" s="36" customFormat="1" ht="36.75" thickBot="1">
      <c r="A44" s="86" t="s">
        <v>173</v>
      </c>
      <c r="B44" s="60">
        <v>92396</v>
      </c>
      <c r="C44" s="59" t="s">
        <v>163</v>
      </c>
      <c r="D44" s="60" t="s">
        <v>61</v>
      </c>
      <c r="E44" s="125">
        <v>55</v>
      </c>
      <c r="F44" s="147">
        <v>50.22</v>
      </c>
      <c r="G44" s="147">
        <f>F44*122.47%</f>
        <v>61.504433999999996</v>
      </c>
      <c r="H44" s="170">
        <f>G44*E44</f>
        <v>3382.74387</v>
      </c>
    </row>
    <row r="45" spans="1:8" s="36" customFormat="1" ht="13.5" thickBot="1">
      <c r="A45" s="185"/>
      <c r="B45" s="186"/>
      <c r="C45" s="187" t="s">
        <v>139</v>
      </c>
      <c r="D45" s="186"/>
      <c r="E45" s="188"/>
      <c r="F45" s="189"/>
      <c r="G45" s="190"/>
      <c r="H45" s="191">
        <f>SUM(H32:H44)</f>
        <v>14651.257558000001</v>
      </c>
    </row>
    <row r="46" spans="1:8" s="36" customFormat="1" ht="28.5" customHeight="1" thickBot="1">
      <c r="A46" s="74">
        <v>5</v>
      </c>
      <c r="B46" s="52"/>
      <c r="C46" s="53" t="s">
        <v>132</v>
      </c>
      <c r="D46" s="54"/>
      <c r="E46" s="127"/>
      <c r="F46" s="149"/>
      <c r="G46" s="162"/>
      <c r="H46" s="172"/>
    </row>
    <row r="47" spans="1:8" s="36" customFormat="1" ht="26.25" customHeight="1">
      <c r="A47" s="114" t="s">
        <v>118</v>
      </c>
      <c r="B47" s="115" t="s">
        <v>72</v>
      </c>
      <c r="C47" s="116" t="s">
        <v>71</v>
      </c>
      <c r="D47" s="115" t="s">
        <v>21</v>
      </c>
      <c r="E47" s="134">
        <v>40</v>
      </c>
      <c r="F47" s="156">
        <v>151.42</v>
      </c>
      <c r="G47" s="156">
        <f>F47*122.47%</f>
        <v>185.44407399999997</v>
      </c>
      <c r="H47" s="168">
        <f>G47*E47</f>
        <v>7417.762959999999</v>
      </c>
    </row>
    <row r="48" spans="1:8" s="36" customFormat="1" ht="20.25" customHeight="1">
      <c r="A48" s="86" t="s">
        <v>119</v>
      </c>
      <c r="B48" s="56" t="s">
        <v>79</v>
      </c>
      <c r="C48" s="55" t="s">
        <v>80</v>
      </c>
      <c r="D48" s="56" t="s">
        <v>61</v>
      </c>
      <c r="E48" s="124">
        <v>40</v>
      </c>
      <c r="F48" s="150">
        <v>196.53</v>
      </c>
      <c r="G48" s="150">
        <f>F48*122.47%</f>
        <v>240.69029099999997</v>
      </c>
      <c r="H48" s="173">
        <f>G48*E48</f>
        <v>9627.61164</v>
      </c>
    </row>
    <row r="49" spans="1:8" s="36" customFormat="1" ht="27.75" customHeight="1">
      <c r="A49" s="86" t="s">
        <v>120</v>
      </c>
      <c r="B49" s="56">
        <v>84046</v>
      </c>
      <c r="C49" s="55" t="s">
        <v>156</v>
      </c>
      <c r="D49" s="56" t="s">
        <v>157</v>
      </c>
      <c r="E49" s="124">
        <v>20</v>
      </c>
      <c r="F49" s="146">
        <v>15.46</v>
      </c>
      <c r="G49" s="146">
        <f>F49*122.47%</f>
        <v>18.933861999999998</v>
      </c>
      <c r="H49" s="169">
        <f>G49*E49</f>
        <v>378.67724</v>
      </c>
    </row>
    <row r="50" spans="1:8" s="36" customFormat="1" ht="34.5" customHeight="1">
      <c r="A50" s="86" t="s">
        <v>159</v>
      </c>
      <c r="B50" s="56">
        <v>84045</v>
      </c>
      <c r="C50" s="55" t="s">
        <v>158</v>
      </c>
      <c r="D50" s="56" t="s">
        <v>157</v>
      </c>
      <c r="E50" s="124">
        <v>78</v>
      </c>
      <c r="F50" s="146">
        <v>25.53</v>
      </c>
      <c r="G50" s="146">
        <f>F50*122.47%</f>
        <v>31.266591</v>
      </c>
      <c r="H50" s="169">
        <f>G50*E50</f>
        <v>2438.794098</v>
      </c>
    </row>
    <row r="51" spans="1:8" s="36" customFormat="1" ht="13.5" thickBot="1">
      <c r="A51" s="86" t="s">
        <v>160</v>
      </c>
      <c r="B51" s="56">
        <v>72101</v>
      </c>
      <c r="C51" s="55" t="s">
        <v>161</v>
      </c>
      <c r="D51" s="56" t="s">
        <v>60</v>
      </c>
      <c r="E51" s="124">
        <v>518.33</v>
      </c>
      <c r="F51" s="146">
        <v>6.35</v>
      </c>
      <c r="G51" s="146">
        <f>F51*122.47%</f>
        <v>7.776844999999999</v>
      </c>
      <c r="H51" s="169">
        <f>G51*E51</f>
        <v>4030.9720688499997</v>
      </c>
    </row>
    <row r="52" spans="1:8" ht="13.5" thickBot="1">
      <c r="A52" s="68"/>
      <c r="B52" s="69"/>
      <c r="C52" s="70" t="s">
        <v>140</v>
      </c>
      <c r="D52" s="69"/>
      <c r="E52" s="126"/>
      <c r="F52" s="148"/>
      <c r="G52" s="161"/>
      <c r="H52" s="171">
        <f>SUM(H47:H51)</f>
        <v>23893.818006849997</v>
      </c>
    </row>
    <row r="53" spans="1:8" s="36" customFormat="1" ht="13.5" thickBot="1">
      <c r="A53" s="74">
        <v>6</v>
      </c>
      <c r="B53" s="52"/>
      <c r="C53" s="53" t="s">
        <v>133</v>
      </c>
      <c r="D53" s="54"/>
      <c r="E53" s="127"/>
      <c r="F53" s="149"/>
      <c r="G53" s="162"/>
      <c r="H53" s="172"/>
    </row>
    <row r="54" spans="1:8" s="36" customFormat="1" ht="62.25" customHeight="1">
      <c r="A54" s="86" t="s">
        <v>50</v>
      </c>
      <c r="B54" s="58">
        <v>90844</v>
      </c>
      <c r="C54" s="57" t="s">
        <v>27</v>
      </c>
      <c r="D54" s="58" t="s">
        <v>28</v>
      </c>
      <c r="E54" s="132">
        <v>5</v>
      </c>
      <c r="F54" s="150">
        <v>603.15</v>
      </c>
      <c r="G54" s="150">
        <f>F54*122.47%</f>
        <v>738.6778049999999</v>
      </c>
      <c r="H54" s="173">
        <f>G54*E54</f>
        <v>3693.3890249999995</v>
      </c>
    </row>
    <row r="55" spans="1:8" s="36" customFormat="1" ht="35.25" customHeight="1">
      <c r="A55" s="86" t="s">
        <v>52</v>
      </c>
      <c r="B55" s="56">
        <v>84885</v>
      </c>
      <c r="C55" s="55" t="s">
        <v>81</v>
      </c>
      <c r="D55" s="56" t="s">
        <v>65</v>
      </c>
      <c r="E55" s="124">
        <v>1</v>
      </c>
      <c r="F55" s="150">
        <v>690.29</v>
      </c>
      <c r="G55" s="150">
        <f>F55*122.47%</f>
        <v>845.3981629999998</v>
      </c>
      <c r="H55" s="173">
        <f>G55*E55</f>
        <v>845.3981629999998</v>
      </c>
    </row>
    <row r="56" spans="1:8" s="36" customFormat="1" ht="26.25" customHeight="1">
      <c r="A56" s="86" t="s">
        <v>53</v>
      </c>
      <c r="B56" s="56">
        <v>72120</v>
      </c>
      <c r="C56" s="55" t="s">
        <v>85</v>
      </c>
      <c r="D56" s="56" t="s">
        <v>60</v>
      </c>
      <c r="E56" s="124">
        <v>3.9</v>
      </c>
      <c r="F56" s="150">
        <v>259.99</v>
      </c>
      <c r="G56" s="150">
        <f>F56*122.47%</f>
        <v>318.40975299999997</v>
      </c>
      <c r="H56" s="173">
        <f>G56*E56</f>
        <v>1241.7980366999998</v>
      </c>
    </row>
    <row r="57" spans="1:8" s="36" customFormat="1" ht="20.25" customHeight="1">
      <c r="A57" s="86" t="s">
        <v>55</v>
      </c>
      <c r="B57" s="56">
        <v>84886</v>
      </c>
      <c r="C57" s="55" t="s">
        <v>82</v>
      </c>
      <c r="D57" s="56" t="s">
        <v>65</v>
      </c>
      <c r="E57" s="124">
        <v>1</v>
      </c>
      <c r="F57" s="150">
        <v>1395.45</v>
      </c>
      <c r="G57" s="150">
        <f>F57*122.47%</f>
        <v>1709.007615</v>
      </c>
      <c r="H57" s="173">
        <f>G57*E57</f>
        <v>1709.007615</v>
      </c>
    </row>
    <row r="58" spans="1:8" s="36" customFormat="1" ht="13.5" thickBot="1">
      <c r="A58" s="87" t="s">
        <v>56</v>
      </c>
      <c r="B58" s="81">
        <v>84887</v>
      </c>
      <c r="C58" s="82" t="s">
        <v>83</v>
      </c>
      <c r="D58" s="81" t="s">
        <v>84</v>
      </c>
      <c r="E58" s="129">
        <v>1</v>
      </c>
      <c r="F58" s="154">
        <v>60.48</v>
      </c>
      <c r="G58" s="154">
        <f>F58*122.47%</f>
        <v>74.06985599999999</v>
      </c>
      <c r="H58" s="174">
        <f>G58*E58</f>
        <v>74.06985599999999</v>
      </c>
    </row>
    <row r="59" spans="1:8" ht="13.5" thickBot="1">
      <c r="A59" s="68"/>
      <c r="B59" s="69"/>
      <c r="C59" s="70" t="s">
        <v>141</v>
      </c>
      <c r="D59" s="69"/>
      <c r="E59" s="126"/>
      <c r="F59" s="148"/>
      <c r="G59" s="161"/>
      <c r="H59" s="171">
        <f>SUM(H54:H58)</f>
        <v>7563.662695699999</v>
      </c>
    </row>
    <row r="60" spans="1:8" s="36" customFormat="1" ht="13.5" thickBot="1">
      <c r="A60" s="74">
        <v>7</v>
      </c>
      <c r="B60" s="52"/>
      <c r="C60" s="53" t="s">
        <v>134</v>
      </c>
      <c r="D60" s="54"/>
      <c r="E60" s="127"/>
      <c r="F60" s="149"/>
      <c r="G60" s="162"/>
      <c r="H60" s="172"/>
    </row>
    <row r="61" spans="1:8" ht="24.75" customHeight="1">
      <c r="A61" s="86" t="s">
        <v>121</v>
      </c>
      <c r="B61" s="38" t="s">
        <v>39</v>
      </c>
      <c r="C61" s="39" t="s">
        <v>38</v>
      </c>
      <c r="D61" s="38" t="s">
        <v>11</v>
      </c>
      <c r="E61" s="133">
        <v>90</v>
      </c>
      <c r="F61" s="155">
        <v>12.15</v>
      </c>
      <c r="G61" s="155">
        <f aca="true" t="shared" si="4" ref="G61:G66">F61*122.47%</f>
        <v>14.880104999999999</v>
      </c>
      <c r="H61" s="176">
        <f aca="true" t="shared" si="5" ref="H61:H66">G61*E61</f>
        <v>1339.2094499999998</v>
      </c>
    </row>
    <row r="62" spans="1:8" ht="27.75" customHeight="1">
      <c r="A62" s="86" t="s">
        <v>122</v>
      </c>
      <c r="B62" s="58" t="s">
        <v>73</v>
      </c>
      <c r="C62" s="57" t="s">
        <v>51</v>
      </c>
      <c r="D62" s="58" t="s">
        <v>11</v>
      </c>
      <c r="E62" s="132">
        <v>40</v>
      </c>
      <c r="F62" s="150">
        <v>8.5</v>
      </c>
      <c r="G62" s="150">
        <f t="shared" si="4"/>
        <v>10.409949999999998</v>
      </c>
      <c r="H62" s="173">
        <f t="shared" si="5"/>
        <v>416.3979999999999</v>
      </c>
    </row>
    <row r="63" spans="1:8" ht="30" customHeight="1">
      <c r="A63" s="86" t="s">
        <v>174</v>
      </c>
      <c r="B63" s="56" t="s">
        <v>74</v>
      </c>
      <c r="C63" s="55" t="s">
        <v>54</v>
      </c>
      <c r="D63" s="56" t="s">
        <v>11</v>
      </c>
      <c r="E63" s="124">
        <v>438</v>
      </c>
      <c r="F63" s="146">
        <v>19</v>
      </c>
      <c r="G63" s="150">
        <f t="shared" si="4"/>
        <v>23.269299999999998</v>
      </c>
      <c r="H63" s="173">
        <f t="shared" si="5"/>
        <v>10191.953399999999</v>
      </c>
    </row>
    <row r="64" spans="1:8" ht="24" customHeight="1">
      <c r="A64" s="86" t="s">
        <v>123</v>
      </c>
      <c r="B64" s="56" t="s">
        <v>165</v>
      </c>
      <c r="C64" s="55" t="s">
        <v>166</v>
      </c>
      <c r="D64" s="56" t="s">
        <v>61</v>
      </c>
      <c r="E64" s="124">
        <v>19.8</v>
      </c>
      <c r="F64" s="146">
        <v>20.3</v>
      </c>
      <c r="G64" s="150">
        <f>F64*122.47%</f>
        <v>24.86141</v>
      </c>
      <c r="H64" s="173">
        <f>G64*E64</f>
        <v>492.255918</v>
      </c>
    </row>
    <row r="65" spans="1:8" ht="27.75" customHeight="1">
      <c r="A65" s="86" t="s">
        <v>124</v>
      </c>
      <c r="B65" s="56" t="s">
        <v>75</v>
      </c>
      <c r="C65" s="55" t="s">
        <v>57</v>
      </c>
      <c r="D65" s="56" t="s">
        <v>11</v>
      </c>
      <c r="E65" s="124">
        <v>780</v>
      </c>
      <c r="F65" s="146">
        <v>15.42</v>
      </c>
      <c r="G65" s="150">
        <f t="shared" si="4"/>
        <v>18.884874</v>
      </c>
      <c r="H65" s="173">
        <f t="shared" si="5"/>
        <v>14730.20172</v>
      </c>
    </row>
    <row r="66" spans="1:8" s="36" customFormat="1" ht="24.75" thickBot="1">
      <c r="A66" s="86" t="s">
        <v>125</v>
      </c>
      <c r="B66" s="56" t="s">
        <v>76</v>
      </c>
      <c r="C66" s="55" t="s">
        <v>58</v>
      </c>
      <c r="D66" s="56" t="s">
        <v>11</v>
      </c>
      <c r="E66" s="124">
        <v>452</v>
      </c>
      <c r="F66" s="146">
        <v>20.89</v>
      </c>
      <c r="G66" s="150">
        <f t="shared" si="4"/>
        <v>25.583983</v>
      </c>
      <c r="H66" s="173">
        <f t="shared" si="5"/>
        <v>11563.960316</v>
      </c>
    </row>
    <row r="67" spans="1:8" s="36" customFormat="1" ht="13.5" thickBot="1">
      <c r="A67" s="68"/>
      <c r="B67" s="69"/>
      <c r="C67" s="70" t="s">
        <v>142</v>
      </c>
      <c r="D67" s="69"/>
      <c r="E67" s="126"/>
      <c r="F67" s="148"/>
      <c r="G67" s="161"/>
      <c r="H67" s="171">
        <f>SUM(H61:H66)</f>
        <v>38733.978804</v>
      </c>
    </row>
    <row r="68" spans="1:8" s="36" customFormat="1" ht="13.5" thickBot="1">
      <c r="A68" s="74">
        <v>8</v>
      </c>
      <c r="B68" s="52"/>
      <c r="C68" s="53" t="s">
        <v>135</v>
      </c>
      <c r="D68" s="54"/>
      <c r="E68" s="127"/>
      <c r="F68" s="149"/>
      <c r="G68" s="162"/>
      <c r="H68" s="172"/>
    </row>
    <row r="69" spans="1:8" s="36" customFormat="1" ht="28.5" customHeight="1">
      <c r="A69" s="86" t="s">
        <v>126</v>
      </c>
      <c r="B69" s="58">
        <v>10851</v>
      </c>
      <c r="C69" s="57" t="s">
        <v>64</v>
      </c>
      <c r="D69" s="58" t="s">
        <v>65</v>
      </c>
      <c r="E69" s="132">
        <v>28</v>
      </c>
      <c r="F69" s="150">
        <v>47.92</v>
      </c>
      <c r="G69" s="150">
        <f>F69*122.47%</f>
        <v>58.687624</v>
      </c>
      <c r="H69" s="173">
        <f>G69*E69</f>
        <v>1643.2534719999999</v>
      </c>
    </row>
    <row r="70" spans="1:8" s="36" customFormat="1" ht="21.75" customHeight="1">
      <c r="A70" s="86" t="s">
        <v>127</v>
      </c>
      <c r="B70" s="58">
        <v>34744</v>
      </c>
      <c r="C70" s="57" t="s">
        <v>67</v>
      </c>
      <c r="D70" s="58" t="s">
        <v>61</v>
      </c>
      <c r="E70" s="132">
        <f>E69/4</f>
        <v>7</v>
      </c>
      <c r="F70" s="150">
        <v>22.55</v>
      </c>
      <c r="G70" s="150">
        <f>F70*122.47%</f>
        <v>27.616985</v>
      </c>
      <c r="H70" s="173">
        <f>G70*E70</f>
        <v>193.318895</v>
      </c>
    </row>
    <row r="71" spans="1:8" s="36" customFormat="1" ht="24">
      <c r="A71" s="86" t="s">
        <v>168</v>
      </c>
      <c r="B71" s="79">
        <v>89865</v>
      </c>
      <c r="C71" s="80" t="s">
        <v>167</v>
      </c>
      <c r="D71" s="79" t="s">
        <v>157</v>
      </c>
      <c r="E71" s="128">
        <v>106</v>
      </c>
      <c r="F71" s="154">
        <v>9.8</v>
      </c>
      <c r="G71" s="150">
        <f>F71*122.47%</f>
        <v>12.00206</v>
      </c>
      <c r="H71" s="173">
        <f>G71*E71</f>
        <v>1272.21836</v>
      </c>
    </row>
    <row r="72" spans="1:8" s="36" customFormat="1" ht="13.5" thickBot="1">
      <c r="A72" s="86" t="s">
        <v>128</v>
      </c>
      <c r="B72" s="81">
        <v>9537</v>
      </c>
      <c r="C72" s="82" t="s">
        <v>41</v>
      </c>
      <c r="D72" s="81" t="s">
        <v>11</v>
      </c>
      <c r="E72" s="129">
        <v>559.16</v>
      </c>
      <c r="F72" s="151">
        <v>2.34</v>
      </c>
      <c r="G72" s="154">
        <f>F72*122.47%</f>
        <v>2.8657979999999994</v>
      </c>
      <c r="H72" s="174">
        <f>G72*E72</f>
        <v>1602.4396096799996</v>
      </c>
    </row>
    <row r="73" spans="1:8" s="36" customFormat="1" ht="13.5" thickBot="1">
      <c r="A73" s="68"/>
      <c r="B73" s="69"/>
      <c r="C73" s="70" t="s">
        <v>143</v>
      </c>
      <c r="D73" s="69"/>
      <c r="E73" s="126"/>
      <c r="F73" s="148"/>
      <c r="G73" s="161"/>
      <c r="H73" s="171">
        <f>SUM(H69:H72)</f>
        <v>4711.230336679999</v>
      </c>
    </row>
    <row r="74" spans="1:8" ht="13.5" thickBot="1">
      <c r="A74" s="40"/>
      <c r="B74" s="41"/>
      <c r="C74" s="42"/>
      <c r="D74" s="41"/>
      <c r="E74" s="135"/>
      <c r="F74" s="157"/>
      <c r="G74" s="155"/>
      <c r="H74" s="175"/>
    </row>
    <row r="75" spans="1:8" ht="13.5" thickBot="1">
      <c r="A75" s="67"/>
      <c r="B75" s="66"/>
      <c r="C75" s="44" t="s">
        <v>17</v>
      </c>
      <c r="D75" s="45"/>
      <c r="E75" s="136"/>
      <c r="F75" s="158"/>
      <c r="G75" s="165"/>
      <c r="H75" s="177">
        <f>H73+H67+H59+H52+H45+H30+H26+H22</f>
        <v>99976.24066265</v>
      </c>
    </row>
    <row r="76" spans="1:8" ht="12.75">
      <c r="A76" s="218"/>
      <c r="B76" s="219"/>
      <c r="C76" s="220"/>
      <c r="D76" s="218"/>
      <c r="E76" s="221"/>
      <c r="F76" s="222"/>
      <c r="G76" s="222"/>
      <c r="H76" s="223"/>
    </row>
    <row r="77" spans="1:8" ht="12.75">
      <c r="A77" s="218"/>
      <c r="B77" s="219"/>
      <c r="C77" s="220"/>
      <c r="D77" s="218"/>
      <c r="E77" s="221"/>
      <c r="F77" s="222"/>
      <c r="G77" s="222"/>
      <c r="H77" s="223"/>
    </row>
    <row r="78" spans="1:8" ht="12.75">
      <c r="A78" s="43"/>
      <c r="B78" s="46"/>
      <c r="C78" s="47"/>
      <c r="D78" s="48"/>
      <c r="E78" s="137"/>
      <c r="F78" s="159"/>
      <c r="G78" s="159"/>
      <c r="H78" s="159"/>
    </row>
    <row r="79" spans="3:5" ht="12.75">
      <c r="C79" s="232" t="s">
        <v>176</v>
      </c>
      <c r="D79" s="231"/>
      <c r="E79" s="231"/>
    </row>
    <row r="80" spans="3:8" ht="12.75" customHeight="1">
      <c r="C80" s="233" t="s">
        <v>177</v>
      </c>
      <c r="D80" s="231"/>
      <c r="E80" s="231"/>
      <c r="G80" s="231"/>
      <c r="H80" s="231"/>
    </row>
    <row r="81" spans="1:8" ht="12.75" customHeight="1">
      <c r="A81" s="8" t="s">
        <v>178</v>
      </c>
      <c r="B81" s="9"/>
      <c r="G81" s="106" t="s">
        <v>179</v>
      </c>
      <c r="H81" s="139"/>
    </row>
    <row r="82" spans="1:8" ht="12.75">
      <c r="A82" s="7" t="s">
        <v>3</v>
      </c>
      <c r="B82" s="2"/>
      <c r="G82" s="106" t="s">
        <v>2</v>
      </c>
      <c r="H82" s="139"/>
    </row>
    <row r="83" spans="2:8" ht="12.75">
      <c r="B83" s="2"/>
      <c r="C83" s="32"/>
      <c r="D83" s="3"/>
      <c r="E83" s="138"/>
      <c r="F83" s="139"/>
      <c r="G83" s="139"/>
      <c r="H83" s="139"/>
    </row>
    <row r="84" spans="1:8" s="2" customFormat="1" ht="12.75" customHeight="1">
      <c r="A84" s="4"/>
      <c r="B84" s="6"/>
      <c r="C84" s="224" t="s">
        <v>0</v>
      </c>
      <c r="D84" s="224"/>
      <c r="E84" s="224"/>
      <c r="F84" s="224"/>
      <c r="G84" s="224"/>
      <c r="H84" s="224"/>
    </row>
    <row r="85" spans="5:8" s="2" customFormat="1" ht="12.75" customHeight="1">
      <c r="E85" s="139"/>
      <c r="F85" s="139"/>
      <c r="G85" s="139"/>
      <c r="H85" s="139"/>
    </row>
    <row r="86" spans="5:8" s="2" customFormat="1" ht="12" customHeight="1">
      <c r="E86" s="139"/>
      <c r="F86" s="139"/>
      <c r="G86" s="139"/>
      <c r="H86" s="139"/>
    </row>
    <row r="87" spans="1:8" ht="12.75">
      <c r="A87" s="2"/>
      <c r="B87" s="2"/>
      <c r="C87" s="2" t="s">
        <v>102</v>
      </c>
      <c r="D87" s="2"/>
      <c r="E87" s="139"/>
      <c r="F87" s="139"/>
      <c r="G87" s="139" t="s">
        <v>101</v>
      </c>
      <c r="H87" s="139"/>
    </row>
    <row r="91" ht="12.75">
      <c r="C91" s="32" t="s">
        <v>102</v>
      </c>
    </row>
  </sheetData>
  <sheetProtection/>
  <mergeCells count="7">
    <mergeCell ref="C84:H84"/>
    <mergeCell ref="B9:H9"/>
    <mergeCell ref="C1:H1"/>
    <mergeCell ref="F6:H6"/>
    <mergeCell ref="C79:E79"/>
    <mergeCell ref="C80:E80"/>
    <mergeCell ref="G80:H80"/>
  </mergeCells>
  <printOptions/>
  <pageMargins left="0.6692913385826772" right="0.3937007874015748" top="0.3937007874015748" bottom="0.3937007874015748" header="0.31496062992125984" footer="0.31496062992125984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6">
      <selection activeCell="B23" sqref="B23"/>
    </sheetView>
  </sheetViews>
  <sheetFormatPr defaultColWidth="9.140625" defaultRowHeight="12.75"/>
  <cols>
    <col min="2" max="2" width="42.57421875" style="0" customWidth="1"/>
    <col min="3" max="3" width="13.8515625" style="0" customWidth="1"/>
    <col min="4" max="4" width="13.00390625" style="0" customWidth="1"/>
    <col min="5" max="5" width="13.421875" style="0" customWidth="1"/>
    <col min="6" max="6" width="12.28125" style="0" customWidth="1"/>
    <col min="7" max="7" width="15.421875" style="0" customWidth="1"/>
    <col min="8" max="8" width="11.7109375" style="0" customWidth="1"/>
    <col min="9" max="9" width="13.140625" style="0" customWidth="1"/>
  </cols>
  <sheetData>
    <row r="1" spans="2:9" ht="18">
      <c r="B1" s="234" t="s">
        <v>144</v>
      </c>
      <c r="C1" s="234"/>
      <c r="D1" s="234"/>
      <c r="E1" s="234"/>
      <c r="F1" s="234"/>
      <c r="G1" s="234"/>
      <c r="H1" s="234"/>
      <c r="I1" s="234"/>
    </row>
    <row r="2" spans="2:9" ht="15.75">
      <c r="B2" s="235" t="s">
        <v>145</v>
      </c>
      <c r="C2" s="235"/>
      <c r="D2" s="235"/>
      <c r="E2" s="235"/>
      <c r="F2" s="235"/>
      <c r="G2" s="235"/>
      <c r="H2" s="235"/>
      <c r="I2" s="235"/>
    </row>
    <row r="3" ht="12.75">
      <c r="B3" s="5"/>
    </row>
    <row r="4" ht="12.75">
      <c r="B4" s="5"/>
    </row>
    <row r="5" ht="12.75">
      <c r="B5" s="5"/>
    </row>
    <row r="6" spans="2:9" ht="12.75">
      <c r="B6" s="236" t="str">
        <f>Planilha!A5</f>
        <v>OBRA: REFORMA DO PSF</v>
      </c>
      <c r="C6" s="237"/>
      <c r="D6" s="237"/>
      <c r="E6" s="237"/>
      <c r="F6" s="237"/>
      <c r="G6" s="237"/>
      <c r="H6" s="237"/>
      <c r="I6" s="237"/>
    </row>
    <row r="7" spans="2:9" ht="12.75">
      <c r="B7" s="238" t="str">
        <f>Planilha!A6</f>
        <v>LOCAL:  Florêncio de Abreu, 903, Centro</v>
      </c>
      <c r="C7" s="237"/>
      <c r="D7" s="237"/>
      <c r="E7" s="237"/>
      <c r="F7" s="237"/>
      <c r="G7" s="237"/>
      <c r="H7" s="237"/>
      <c r="I7" s="237"/>
    </row>
    <row r="8" spans="1:8" ht="14.25">
      <c r="A8" s="5"/>
      <c r="B8" s="24" t="str">
        <f>Planilha!A7</f>
        <v>PROPRIETÁRIO: PREFEITURA MUNICIPAL DE RIBEIRÃO CORRENTE/SP</v>
      </c>
      <c r="C8" s="24"/>
      <c r="D8" s="25"/>
      <c r="E8" s="25"/>
      <c r="F8" s="25"/>
      <c r="G8" s="89"/>
      <c r="H8" s="89"/>
    </row>
    <row r="9" spans="1:9" ht="13.5" thickBot="1">
      <c r="A9" s="22"/>
      <c r="B9" s="26"/>
      <c r="C9" s="26"/>
      <c r="D9" s="27"/>
      <c r="E9" s="27"/>
      <c r="F9" s="27"/>
      <c r="G9" s="27"/>
      <c r="H9" s="27"/>
      <c r="I9" s="27"/>
    </row>
    <row r="10" spans="1:9" ht="13.5" thickBot="1">
      <c r="A10" s="108"/>
      <c r="B10" s="109" t="s">
        <v>7</v>
      </c>
      <c r="C10" s="110" t="s">
        <v>146</v>
      </c>
      <c r="D10" s="239" t="s">
        <v>147</v>
      </c>
      <c r="E10" s="240"/>
      <c r="F10" s="239" t="s">
        <v>148</v>
      </c>
      <c r="G10" s="240"/>
      <c r="H10" s="239" t="s">
        <v>149</v>
      </c>
      <c r="I10" s="240"/>
    </row>
    <row r="11" spans="1:9" ht="15.75" thickBot="1">
      <c r="A11" s="111"/>
      <c r="B11" s="112" t="s">
        <v>150</v>
      </c>
      <c r="C11" s="113">
        <f>SUM(C12:C24)</f>
        <v>99976.24066265</v>
      </c>
      <c r="D11" s="107" t="s">
        <v>151</v>
      </c>
      <c r="E11" s="107" t="s">
        <v>8</v>
      </c>
      <c r="F11" s="107" t="s">
        <v>151</v>
      </c>
      <c r="G11" s="107" t="s">
        <v>8</v>
      </c>
      <c r="H11" s="107" t="s">
        <v>151</v>
      </c>
      <c r="I11" s="107" t="s">
        <v>8</v>
      </c>
    </row>
    <row r="12" spans="1:9" ht="14.25">
      <c r="A12" s="100">
        <v>1</v>
      </c>
      <c r="B12" s="101" t="str">
        <f>Planilha!C11</f>
        <v>SERVIÇOS PRELIMINARES</v>
      </c>
      <c r="C12" s="102">
        <f>Planilha!H22</f>
        <v>5944.58296465</v>
      </c>
      <c r="D12" s="103">
        <v>1</v>
      </c>
      <c r="E12" s="104">
        <f aca="true" t="shared" si="0" ref="E12:E19">C12*D12</f>
        <v>5944.58296465</v>
      </c>
      <c r="F12" s="103">
        <v>0</v>
      </c>
      <c r="G12" s="105">
        <f aca="true" t="shared" si="1" ref="G12:G19">C12*F12</f>
        <v>0</v>
      </c>
      <c r="H12" s="103">
        <v>0</v>
      </c>
      <c r="I12" s="105">
        <f aca="true" t="shared" si="2" ref="I12:I19">C12*H12</f>
        <v>0</v>
      </c>
    </row>
    <row r="13" spans="1:9" ht="14.25">
      <c r="A13" s="99">
        <v>2</v>
      </c>
      <c r="B13" s="90" t="str">
        <f>Planilha!C23</f>
        <v>ESTRUTURA</v>
      </c>
      <c r="C13" s="91">
        <f>Planilha!H26</f>
        <v>2490.2437449999998</v>
      </c>
      <c r="D13" s="92">
        <v>0.5</v>
      </c>
      <c r="E13" s="93">
        <f t="shared" si="0"/>
        <v>1245.1218724999999</v>
      </c>
      <c r="F13" s="92">
        <v>0.5</v>
      </c>
      <c r="G13" s="94">
        <f t="shared" si="1"/>
        <v>1245.1218724999999</v>
      </c>
      <c r="H13" s="92">
        <v>0</v>
      </c>
      <c r="I13" s="94">
        <f t="shared" si="2"/>
        <v>0</v>
      </c>
    </row>
    <row r="14" spans="1:9" ht="14.25">
      <c r="A14" s="99">
        <v>3</v>
      </c>
      <c r="B14" s="90" t="str">
        <f>Planilha!C27</f>
        <v>ALVENARIA </v>
      </c>
      <c r="C14" s="91">
        <f>Planilha!H30</f>
        <v>1987.4665517699998</v>
      </c>
      <c r="D14" s="92">
        <v>0.5</v>
      </c>
      <c r="E14" s="93">
        <f t="shared" si="0"/>
        <v>993.7332758849999</v>
      </c>
      <c r="F14" s="92">
        <v>0.5</v>
      </c>
      <c r="G14" s="94">
        <f t="shared" si="1"/>
        <v>993.7332758849999</v>
      </c>
      <c r="H14" s="92">
        <v>0</v>
      </c>
      <c r="I14" s="94">
        <f t="shared" si="2"/>
        <v>0</v>
      </c>
    </row>
    <row r="15" spans="1:9" ht="14.25">
      <c r="A15" s="99">
        <v>4</v>
      </c>
      <c r="B15" s="90" t="str">
        <f>Planilha!C31</f>
        <v>ACABAMENTOS</v>
      </c>
      <c r="C15" s="91">
        <f>Planilha!H45</f>
        <v>14651.257558000001</v>
      </c>
      <c r="D15" s="92">
        <v>0</v>
      </c>
      <c r="E15" s="93">
        <f t="shared" si="0"/>
        <v>0</v>
      </c>
      <c r="F15" s="92">
        <v>0.5</v>
      </c>
      <c r="G15" s="94">
        <f t="shared" si="1"/>
        <v>7325.628779000001</v>
      </c>
      <c r="H15" s="92">
        <v>0.5</v>
      </c>
      <c r="I15" s="94">
        <f t="shared" si="2"/>
        <v>7325.628779000001</v>
      </c>
    </row>
    <row r="16" spans="1:9" ht="14.25">
      <c r="A16" s="99">
        <v>5</v>
      </c>
      <c r="B16" s="90" t="str">
        <f>Planilha!C46</f>
        <v>COBERTURA   </v>
      </c>
      <c r="C16" s="91">
        <f>Planilha!H52</f>
        <v>23893.818006849997</v>
      </c>
      <c r="D16" s="92">
        <v>0</v>
      </c>
      <c r="E16" s="93">
        <f t="shared" si="0"/>
        <v>0</v>
      </c>
      <c r="F16" s="92">
        <v>1</v>
      </c>
      <c r="G16" s="94">
        <f t="shared" si="1"/>
        <v>23893.818006849997</v>
      </c>
      <c r="H16" s="92">
        <v>0</v>
      </c>
      <c r="I16" s="94">
        <f t="shared" si="2"/>
        <v>0</v>
      </c>
    </row>
    <row r="17" spans="1:9" ht="14.25">
      <c r="A17" s="99">
        <v>6</v>
      </c>
      <c r="B17" s="90" t="str">
        <f>Planilha!C53</f>
        <v>FECHAMENTO</v>
      </c>
      <c r="C17" s="91">
        <f>Planilha!H59</f>
        <v>7563.662695699999</v>
      </c>
      <c r="D17" s="92">
        <v>0</v>
      </c>
      <c r="E17" s="93">
        <f t="shared" si="0"/>
        <v>0</v>
      </c>
      <c r="F17" s="92">
        <v>0.5</v>
      </c>
      <c r="G17" s="94">
        <f t="shared" si="1"/>
        <v>3781.8313478499995</v>
      </c>
      <c r="H17" s="92">
        <v>0.5</v>
      </c>
      <c r="I17" s="94">
        <f t="shared" si="2"/>
        <v>3781.8313478499995</v>
      </c>
    </row>
    <row r="18" spans="1:9" ht="14.25">
      <c r="A18" s="99">
        <v>7</v>
      </c>
      <c r="B18" s="90" t="str">
        <f>Planilha!C60</f>
        <v>PINTURA   </v>
      </c>
      <c r="C18" s="91">
        <f>Planilha!H67</f>
        <v>38733.978804</v>
      </c>
      <c r="D18" s="92">
        <v>0</v>
      </c>
      <c r="E18" s="93">
        <f t="shared" si="0"/>
        <v>0</v>
      </c>
      <c r="F18" s="92">
        <v>0</v>
      </c>
      <c r="G18" s="94">
        <f t="shared" si="1"/>
        <v>0</v>
      </c>
      <c r="H18" s="92">
        <v>1</v>
      </c>
      <c r="I18" s="94">
        <f t="shared" si="2"/>
        <v>38733.978804</v>
      </c>
    </row>
    <row r="19" spans="1:9" ht="14.25">
      <c r="A19" s="99">
        <v>8</v>
      </c>
      <c r="B19" s="90" t="str">
        <f>Planilha!C68</f>
        <v>SERVIÇOS COMPLEMENTARES</v>
      </c>
      <c r="C19" s="91">
        <f>Planilha!H73</f>
        <v>4711.230336679999</v>
      </c>
      <c r="D19" s="92">
        <v>0</v>
      </c>
      <c r="E19" s="93">
        <f t="shared" si="0"/>
        <v>0</v>
      </c>
      <c r="F19" s="92">
        <v>0</v>
      </c>
      <c r="G19" s="94">
        <f t="shared" si="1"/>
        <v>0</v>
      </c>
      <c r="H19" s="92">
        <v>1</v>
      </c>
      <c r="I19" s="94">
        <f t="shared" si="2"/>
        <v>4711.230336679999</v>
      </c>
    </row>
    <row r="20" spans="1:9" ht="14.25">
      <c r="A20" s="99"/>
      <c r="B20" s="90"/>
      <c r="C20" s="91"/>
      <c r="D20" s="92"/>
      <c r="E20" s="93"/>
      <c r="F20" s="92"/>
      <c r="G20" s="94"/>
      <c r="H20" s="92"/>
      <c r="I20" s="94"/>
    </row>
    <row r="21" spans="1:9" ht="14.25">
      <c r="A21" s="99"/>
      <c r="B21" s="90"/>
      <c r="C21" s="91"/>
      <c r="D21" s="92"/>
      <c r="E21" s="93"/>
      <c r="F21" s="92"/>
      <c r="G21" s="94"/>
      <c r="H21" s="92"/>
      <c r="I21" s="94"/>
    </row>
    <row r="22" spans="1:9" ht="14.25">
      <c r="A22" s="197"/>
      <c r="B22" s="198"/>
      <c r="C22" s="199"/>
      <c r="D22" s="200"/>
      <c r="E22" s="201"/>
      <c r="F22" s="200"/>
      <c r="G22" s="202"/>
      <c r="H22" s="200"/>
      <c r="I22" s="202"/>
    </row>
    <row r="23" spans="1:9" ht="14.25">
      <c r="A23" s="203"/>
      <c r="B23" s="204"/>
      <c r="C23" s="205"/>
      <c r="D23" s="92"/>
      <c r="E23" s="93"/>
      <c r="F23" s="92"/>
      <c r="G23" s="94"/>
      <c r="H23" s="92"/>
      <c r="I23" s="94"/>
    </row>
    <row r="24" spans="1:9" ht="14.25">
      <c r="A24" s="203"/>
      <c r="B24" s="204"/>
      <c r="C24" s="205"/>
      <c r="D24" s="92"/>
      <c r="E24" s="93"/>
      <c r="F24" s="92"/>
      <c r="G24" s="94"/>
      <c r="H24" s="92"/>
      <c r="I24" s="94"/>
    </row>
    <row r="25" spans="1:9" ht="14.25">
      <c r="A25" s="203"/>
      <c r="B25" s="204"/>
      <c r="C25" s="205"/>
      <c r="D25" s="92"/>
      <c r="E25" s="93"/>
      <c r="F25" s="92"/>
      <c r="G25" s="94"/>
      <c r="H25" s="92"/>
      <c r="I25" s="94"/>
    </row>
    <row r="26" spans="1:9" ht="14.25">
      <c r="A26" s="203"/>
      <c r="B26" s="206"/>
      <c r="C26" s="207">
        <f>SUM(C12:C25)</f>
        <v>99976.24066265</v>
      </c>
      <c r="D26" s="93"/>
      <c r="E26" s="208"/>
      <c r="F26" s="208"/>
      <c r="G26" s="209"/>
      <c r="H26" s="209"/>
      <c r="I26" s="208"/>
    </row>
    <row r="27" spans="1:9" ht="14.25">
      <c r="A27" s="210"/>
      <c r="B27" s="211" t="s">
        <v>152</v>
      </c>
      <c r="C27" s="211" t="s">
        <v>9</v>
      </c>
      <c r="D27" s="212">
        <f>SUM(E12:E24)</f>
        <v>8183.438113034999</v>
      </c>
      <c r="E27" s="213">
        <f>D27</f>
        <v>8183.438113034999</v>
      </c>
      <c r="F27" s="212">
        <f>SUM(G12:G24)</f>
        <v>37240.133282085</v>
      </c>
      <c r="G27" s="213">
        <f>E27+F27</f>
        <v>45423.57139512</v>
      </c>
      <c r="H27" s="212">
        <f>SUM(I12:I24)</f>
        <v>54552.66926752999</v>
      </c>
      <c r="I27" s="213">
        <f>H27+G27</f>
        <v>99976.24066265</v>
      </c>
    </row>
    <row r="28" spans="1:9" ht="14.25">
      <c r="A28" s="210"/>
      <c r="B28" s="211" t="s">
        <v>153</v>
      </c>
      <c r="C28" s="211"/>
      <c r="D28" s="214">
        <f>E27*100/C11/100</f>
        <v>0.08185382905772971</v>
      </c>
      <c r="E28" s="215">
        <f>D28</f>
        <v>0.08185382905772971</v>
      </c>
      <c r="F28" s="214">
        <f>F27*100/C11/100</f>
        <v>0.37248983393708957</v>
      </c>
      <c r="G28" s="216">
        <f>E28+F28</f>
        <v>0.45434366299481926</v>
      </c>
      <c r="H28" s="214">
        <f>H27*100/C11/100</f>
        <v>0.5456563370051807</v>
      </c>
      <c r="I28" s="216">
        <f>G28+H28</f>
        <v>1</v>
      </c>
    </row>
    <row r="29" spans="1:9" ht="14.25">
      <c r="A29" s="210"/>
      <c r="B29" s="211" t="s">
        <v>154</v>
      </c>
      <c r="C29" s="211"/>
      <c r="D29" s="242">
        <f>D27</f>
        <v>8183.438113034999</v>
      </c>
      <c r="E29" s="242"/>
      <c r="F29" s="242">
        <f>F27</f>
        <v>37240.133282085</v>
      </c>
      <c r="G29" s="242"/>
      <c r="H29" s="242">
        <f>H27</f>
        <v>54552.66926752999</v>
      </c>
      <c r="I29" s="242"/>
    </row>
    <row r="30" spans="1:9" ht="14.25">
      <c r="A30" s="210"/>
      <c r="B30" s="211" t="s">
        <v>155</v>
      </c>
      <c r="C30" s="211"/>
      <c r="D30" s="242">
        <f>D29</f>
        <v>8183.438113034999</v>
      </c>
      <c r="E30" s="242"/>
      <c r="F30" s="242">
        <f>D30+F29</f>
        <v>45423.57139512</v>
      </c>
      <c r="G30" s="242"/>
      <c r="H30" s="242">
        <f>F30+H29</f>
        <v>99976.24066265</v>
      </c>
      <c r="I30" s="242"/>
    </row>
    <row r="31" spans="1:9" ht="14.25">
      <c r="A31" s="22"/>
      <c r="B31" s="28"/>
      <c r="C31" s="28"/>
      <c r="D31" s="95"/>
      <c r="E31" s="95"/>
      <c r="F31" s="96"/>
      <c r="G31" s="95"/>
      <c r="H31" s="96"/>
      <c r="I31" s="95"/>
    </row>
    <row r="32" spans="1:8" ht="12.75">
      <c r="A32" s="22"/>
      <c r="B32" s="23"/>
      <c r="C32" s="23"/>
      <c r="D32" s="23"/>
      <c r="E32" s="97"/>
      <c r="F32" s="23"/>
      <c r="G32" s="23"/>
      <c r="H32" s="98"/>
    </row>
    <row r="33" spans="1:9" ht="12.75">
      <c r="A33" s="22"/>
      <c r="B33" s="217" t="s">
        <v>176</v>
      </c>
      <c r="C33" s="23"/>
      <c r="D33" s="23"/>
      <c r="E33" s="97"/>
      <c r="F33" s="23"/>
      <c r="G33" s="23"/>
      <c r="H33" s="23"/>
      <c r="I33" s="98"/>
    </row>
    <row r="34" spans="1:9" ht="12.75">
      <c r="A34" s="22"/>
      <c r="B34" s="217" t="s">
        <v>177</v>
      </c>
      <c r="C34" s="23"/>
      <c r="D34" s="23"/>
      <c r="E34" s="23"/>
      <c r="F34" s="23"/>
      <c r="G34" s="23"/>
      <c r="H34" s="23"/>
      <c r="I34" s="23"/>
    </row>
    <row r="35" spans="1:9" ht="12.75">
      <c r="A35" s="22"/>
      <c r="B35" s="29"/>
      <c r="C35" s="29"/>
      <c r="D35" s="30"/>
      <c r="E35" s="241" t="s">
        <v>175</v>
      </c>
      <c r="F35" s="241"/>
      <c r="G35" s="241"/>
      <c r="H35" s="241"/>
      <c r="I35" s="29"/>
    </row>
    <row r="36" spans="1:9" ht="12.75">
      <c r="A36" s="22"/>
      <c r="B36" s="29"/>
      <c r="C36" s="29"/>
      <c r="D36" s="30"/>
      <c r="E36" s="241" t="s">
        <v>2</v>
      </c>
      <c r="F36" s="241"/>
      <c r="G36" s="241"/>
      <c r="H36" s="241"/>
      <c r="I36" s="29"/>
    </row>
  </sheetData>
  <sheetProtection/>
  <mergeCells count="15">
    <mergeCell ref="E35:H35"/>
    <mergeCell ref="E36:H36"/>
    <mergeCell ref="D29:E29"/>
    <mergeCell ref="F29:G29"/>
    <mergeCell ref="H29:I29"/>
    <mergeCell ref="D30:E30"/>
    <mergeCell ref="F30:G30"/>
    <mergeCell ref="H30:I30"/>
    <mergeCell ref="B1:I1"/>
    <mergeCell ref="B2:I2"/>
    <mergeCell ref="B6:I6"/>
    <mergeCell ref="B7:I7"/>
    <mergeCell ref="D10:E10"/>
    <mergeCell ref="F10:G10"/>
    <mergeCell ref="H10:I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Celso</cp:lastModifiedBy>
  <cp:lastPrinted>2017-10-16T12:06:24Z</cp:lastPrinted>
  <dcterms:created xsi:type="dcterms:W3CDTF">1997-01-10T22:22:50Z</dcterms:created>
  <dcterms:modified xsi:type="dcterms:W3CDTF">2017-10-16T12:25:52Z</dcterms:modified>
  <cp:category/>
  <cp:version/>
  <cp:contentType/>
  <cp:contentStatus/>
</cp:coreProperties>
</file>