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635" firstSheet="1" activeTab="2"/>
  </bookViews>
  <sheets>
    <sheet name="TCPO" sheetId="2" state="hidden" r:id="rId1"/>
    <sheet name="planilha  MÃE (2)" sheetId="5" r:id="rId2"/>
    <sheet name="CRON LIC (2)" sheetId="9" r:id="rId3"/>
  </sheets>
  <definedNames>
    <definedName name="_xlnm.Print_Area" localSheetId="2">'CRON LIC (2)'!$A$1:$J$27</definedName>
    <definedName name="_xlnm.Print_Area" localSheetId="1">'planilha  MÃE (2)'!$A$1:$H$51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5" l="1"/>
  <c r="H42" i="5"/>
  <c r="G13" i="9" l="1"/>
  <c r="J13" i="9" s="1"/>
  <c r="J19" i="9"/>
  <c r="C19" i="9"/>
  <c r="G19" i="9" s="1"/>
  <c r="C15" i="9"/>
  <c r="C14" i="9"/>
  <c r="C13" i="9"/>
  <c r="B19" i="9"/>
  <c r="B18" i="9"/>
  <c r="B17" i="9"/>
  <c r="B16" i="9"/>
  <c r="B15" i="9"/>
  <c r="B14" i="9"/>
  <c r="B13" i="9"/>
  <c r="G37" i="5"/>
  <c r="H37" i="5"/>
  <c r="G28" i="5"/>
  <c r="H28" i="5" s="1"/>
  <c r="H29" i="5" s="1"/>
  <c r="G25" i="5"/>
  <c r="H25" i="5" s="1"/>
  <c r="H26" i="5" s="1"/>
  <c r="C16" i="9" s="1"/>
  <c r="C17" i="9" l="1"/>
  <c r="E19" i="9"/>
  <c r="G14" i="5" l="1"/>
  <c r="H14" i="5" s="1"/>
  <c r="G21" i="5"/>
  <c r="H21" i="5" s="1"/>
  <c r="G20" i="5"/>
  <c r="H20" i="5" s="1"/>
  <c r="G13" i="5"/>
  <c r="H13" i="5" s="1"/>
  <c r="G11" i="5"/>
  <c r="H11" i="5" s="1"/>
  <c r="H15" i="5" s="1"/>
  <c r="G12" i="5"/>
  <c r="H12" i="5" s="1"/>
  <c r="G17" i="5"/>
  <c r="H17" i="5" s="1"/>
  <c r="H22" i="5" l="1"/>
  <c r="H18" i="5"/>
  <c r="G36" i="5" l="1"/>
  <c r="H36" i="5" s="1"/>
  <c r="G35" i="5"/>
  <c r="H35" i="5" s="1"/>
  <c r="G34" i="5"/>
  <c r="H34" i="5" s="1"/>
  <c r="G33" i="5"/>
  <c r="H33" i="5" s="1"/>
  <c r="G32" i="5"/>
  <c r="H32" i="5" s="1"/>
  <c r="G31" i="5" l="1"/>
  <c r="H31" i="5" s="1"/>
  <c r="C18" i="9" l="1"/>
  <c r="E16" i="9"/>
  <c r="J16" i="9" l="1"/>
  <c r="I18" i="9"/>
  <c r="I21" i="9" s="1"/>
  <c r="G18" i="9"/>
  <c r="G21" i="9" s="1"/>
  <c r="C21" i="9"/>
  <c r="G40" i="5"/>
  <c r="H40" i="5" s="1"/>
  <c r="H41" i="5" s="1"/>
  <c r="F23" i="9" l="1"/>
  <c r="F22" i="9"/>
  <c r="H23" i="9"/>
  <c r="H22" i="9"/>
  <c r="E14" i="9"/>
  <c r="J14" i="9" l="1"/>
  <c r="E18" i="9"/>
  <c r="E21" i="9" s="1"/>
  <c r="E13" i="9"/>
  <c r="G22" i="2"/>
  <c r="H22" i="2" s="1"/>
  <c r="G21" i="2"/>
  <c r="H21" i="2" s="1"/>
  <c r="G20" i="2"/>
  <c r="H20" i="2" s="1"/>
  <c r="F16" i="2"/>
  <c r="G16" i="2" s="1"/>
  <c r="H16" i="2" s="1"/>
  <c r="F15" i="2"/>
  <c r="G15" i="2" s="1"/>
  <c r="H15" i="2" s="1"/>
  <c r="F14" i="2"/>
  <c r="G14" i="2" s="1"/>
  <c r="H14" i="2" s="1"/>
  <c r="G23" i="2"/>
  <c r="H23" i="2" s="1"/>
  <c r="F25" i="2"/>
  <c r="G25" i="2" s="1"/>
  <c r="H25" i="2" s="1"/>
  <c r="F26" i="2"/>
  <c r="G26" i="2" s="1"/>
  <c r="H26" i="2" s="1"/>
  <c r="F24" i="2"/>
  <c r="G45" i="2"/>
  <c r="H45" i="2" s="1"/>
  <c r="G44" i="2"/>
  <c r="H44" i="2" s="1"/>
  <c r="G43" i="2"/>
  <c r="H43" i="2" s="1"/>
  <c r="G41" i="2"/>
  <c r="H41" i="2" s="1"/>
  <c r="G40" i="2"/>
  <c r="H40" i="2" s="1"/>
  <c r="G39" i="2"/>
  <c r="H39" i="2" s="1"/>
  <c r="G38" i="2"/>
  <c r="G37" i="2"/>
  <c r="H37" i="2" s="1"/>
  <c r="G36" i="2"/>
  <c r="H36" i="2" s="1"/>
  <c r="G34" i="2"/>
  <c r="H34" i="2" s="1"/>
  <c r="G33" i="2"/>
  <c r="H33" i="2" s="1"/>
  <c r="G32" i="2"/>
  <c r="H32" i="2" s="1"/>
  <c r="G30" i="2"/>
  <c r="H30" i="2" s="1"/>
  <c r="G29" i="2"/>
  <c r="H29" i="2" s="1"/>
  <c r="G28" i="2"/>
  <c r="H28" i="2" s="1"/>
  <c r="G24" i="2"/>
  <c r="H24" i="2" s="1"/>
  <c r="G17" i="2"/>
  <c r="H17" i="2" s="1"/>
  <c r="G18" i="2"/>
  <c r="H18" i="2" s="1"/>
  <c r="G13" i="2"/>
  <c r="J18" i="9" l="1"/>
  <c r="I13" i="9"/>
  <c r="E17" i="9"/>
  <c r="D22" i="9" s="1"/>
  <c r="J22" i="9" s="1"/>
  <c r="E15" i="9"/>
  <c r="G35" i="2"/>
  <c r="H13" i="2"/>
  <c r="H12" i="2" s="1"/>
  <c r="G12" i="2"/>
  <c r="H19" i="2"/>
  <c r="H38" i="2"/>
  <c r="H35" i="2" s="1"/>
  <c r="G19" i="2"/>
  <c r="J17" i="9" l="1"/>
  <c r="J21" i="9" s="1"/>
  <c r="J15" i="9"/>
  <c r="H48" i="2"/>
  <c r="G48" i="2"/>
  <c r="C23" i="9" l="1"/>
  <c r="H24" i="9" l="1"/>
  <c r="F24" i="9"/>
  <c r="J23" i="9"/>
  <c r="C24" i="9"/>
</calcChain>
</file>

<file path=xl/sharedStrings.xml><?xml version="1.0" encoding="utf-8"?>
<sst xmlns="http://schemas.openxmlformats.org/spreadsheetml/2006/main" count="175" uniqueCount="138">
  <si>
    <t>CÓDIGO</t>
  </si>
  <si>
    <t>D E S C R I Ç Ã O</t>
  </si>
  <si>
    <t>UNID.</t>
  </si>
  <si>
    <t>R$ UNIT.</t>
  </si>
  <si>
    <t>QUANT</t>
  </si>
  <si>
    <t>SEM BDI</t>
  </si>
  <si>
    <t>COM BDI</t>
  </si>
  <si>
    <t>SERP</t>
  </si>
  <si>
    <t>SERVICOS PRELIMINARES</t>
  </si>
  <si>
    <t>Subtotal</t>
  </si>
  <si>
    <t>M2</t>
  </si>
  <si>
    <t>PREFEITURA DE RIBEIRÃO CORRENTE</t>
  </si>
  <si>
    <t>SECRETARIA DE URBANISMO</t>
  </si>
  <si>
    <t>Obra:</t>
  </si>
  <si>
    <t>BDI:</t>
  </si>
  <si>
    <t>SINAPI</t>
  </si>
  <si>
    <t>Construção de Gabinete do Prefeito</t>
  </si>
  <si>
    <t>M3</t>
  </si>
  <si>
    <t>Total</t>
  </si>
  <si>
    <t>FUES</t>
  </si>
  <si>
    <t>Coleta de mercado</t>
  </si>
  <si>
    <t>KG</t>
  </si>
  <si>
    <t>ALVENARIA</t>
  </si>
  <si>
    <t>H</t>
  </si>
  <si>
    <t xml:space="preserve">01270.0.45.1 </t>
  </si>
  <si>
    <t>Barra de aço CA-50 3/8" (bitola: 10mm / massa linear: 0,624Kg/m)</t>
  </si>
  <si>
    <t>Concreto estrutural virado em obra, controle "C", consistência para vibração, brita 1 e 2, fck 20 Mpa</t>
  </si>
  <si>
    <t>Servente (mão de obra para perfuração em terra, com ferramenta manual até 4 m de profundidade, preparo, lançamento e aplicação do concreto estrutural e armação da broca)</t>
  </si>
  <si>
    <t xml:space="preserve">Tapume de chapa de madeira compensada, inclusive montagem - madeira compensada resinada e = 6 mm </t>
  </si>
  <si>
    <t>02825.8.2.1</t>
  </si>
  <si>
    <t xml:space="preserve">Escavação manual de vala em solo de 1ª categoria (profundidade: até 2 m) </t>
  </si>
  <si>
    <t>02315.8.1.9</t>
  </si>
  <si>
    <t>INFRA-ESTRUTURA</t>
  </si>
  <si>
    <t>Demolição manual de revestimentos em paredes</t>
  </si>
  <si>
    <t>Demolição de alvenaria de tijolos furados sem reaproveitamento</t>
  </si>
  <si>
    <t>Retirada de esquadrias metálicas</t>
  </si>
  <si>
    <t>Limpeza manual de terreno com raspagem superficial</t>
  </si>
  <si>
    <t>73948/016</t>
  </si>
  <si>
    <t>73899/002</t>
  </si>
  <si>
    <t>73802/001</t>
  </si>
  <si>
    <t>73992/001</t>
  </si>
  <si>
    <t>Locação convencional de obra, através de gabarito de tábuas corridas pontaletadas à cada 1,50m, sem reaproveitamento</t>
  </si>
  <si>
    <t xml:space="preserve">Apiloamento de fundo de vala com maço de 30 kg </t>
  </si>
  <si>
    <t>02315.8.8.2</t>
  </si>
  <si>
    <t xml:space="preserve">Lastro de concreto (contrapiso), incluindo preparo e lançamento </t>
  </si>
  <si>
    <t>02710.8.6.1</t>
  </si>
  <si>
    <t xml:space="preserve">Reaterro manual de vala apiloado </t>
  </si>
  <si>
    <t>02315.8.7.1</t>
  </si>
  <si>
    <t>ITEM</t>
  </si>
  <si>
    <t>1.1</t>
  </si>
  <si>
    <t>2.1</t>
  </si>
  <si>
    <t>6.1</t>
  </si>
  <si>
    <t>LIMPEZA</t>
  </si>
  <si>
    <t>VALOR UNIT.</t>
  </si>
  <si>
    <t>VALOR UNIT. Com BDI de 20,00%</t>
  </si>
  <si>
    <t>TOTAL</t>
  </si>
  <si>
    <t>TOTAL DO ITEM 2</t>
  </si>
  <si>
    <t>TOTAL DO ITEM 3</t>
  </si>
  <si>
    <t>Custo TOTAL com BDI de 20,00%</t>
  </si>
  <si>
    <t>Município: Ribeirão Corrente- SP</t>
  </si>
  <si>
    <t xml:space="preserve">PREFEITURA MUNICIPAL DE RIBEIRÃO CORRENTE </t>
  </si>
  <si>
    <t>ESTADO DE SÃO PAULO</t>
  </si>
  <si>
    <t>Eng. Civil Resp.  Celso Ricardo da Cruz - CREA- 5068979819</t>
  </si>
  <si>
    <t>Prefeito Municipal</t>
  </si>
  <si>
    <t>COD. SINAPI/CPOS/</t>
  </si>
  <si>
    <t>PINTURA</t>
  </si>
  <si>
    <t>Esmalte à base de água em massa, inclusive preparo</t>
  </si>
  <si>
    <t>33.10.041</t>
  </si>
  <si>
    <t>ENCARGOS SOCIAIS DESONERADOS: 86,73%(HORA) 49,01%(MÊS</t>
  </si>
  <si>
    <t>SINAPI - SISTEMA NACIONAL DE PESQUISA DE CUSTOS E ÍNDICES DA CONSTRUÇÃO CIVIL  PCI.817.01 - CUSTO DE COMPOSIÇÕES - SINTÉTICO</t>
  </si>
  <si>
    <t>PREFEITURA MUNICIPAL DE RIBEIRÃO CORRENTE</t>
  </si>
  <si>
    <t>Estado de São Paulo</t>
  </si>
  <si>
    <t>SERVIÇOS</t>
  </si>
  <si>
    <t>Valores</t>
  </si>
  <si>
    <t>1º MÊS</t>
  </si>
  <si>
    <t>2º MÊS</t>
  </si>
  <si>
    <t>%</t>
  </si>
  <si>
    <t>R$</t>
  </si>
  <si>
    <t>TOTAL MENSAL</t>
  </si>
  <si>
    <t>% MENSAL</t>
  </si>
  <si>
    <t>TOTAL MENSAL (MATERIAL + MDO)</t>
  </si>
  <si>
    <t>TOTAL ACUMULADO (MATERIAL + MDO)</t>
  </si>
  <si>
    <t>Celso Ricardo da Cruz</t>
  </si>
  <si>
    <t>Antonio Miguel Serafim</t>
  </si>
  <si>
    <t>Crea 5068989719</t>
  </si>
  <si>
    <t>CRONOGRAMA FÍSICO FINANCEIRO</t>
  </si>
  <si>
    <t>m²</t>
  </si>
  <si>
    <t>APLICAÇÃO MANUAL DE PINTURA COM TINTA LÁTEX ACRÍLICA EM TETO, DUAS DEMÃOS. AF_06/2014</t>
  </si>
  <si>
    <t>REFORMA PREDIO CRECHE MARIA SILVEIRA MATOS</t>
  </si>
  <si>
    <t>APLICAÇÃO MANUAL DE PINTURA COM TINTA LÁTEX ACRÍLICA EM PAREDES, DUASDEMÃOS. AF_06/2014</t>
  </si>
  <si>
    <t>PINTURA ESMALTE ACETINADO EM MADEIRA, DUAS DEMAOS</t>
  </si>
  <si>
    <t>RIBEIRÃO CORRENTE,    25 DE MAIO de 2019</t>
  </si>
  <si>
    <t>73739/001</t>
  </si>
  <si>
    <t>LIMPEZA DE SUPERFÍCIE COM JATO DE ALTA PRESSÃO. AF_04/2019</t>
  </si>
  <si>
    <t>DATA DE EMISSÃO: 17/05/2019 01:05:56
DATA REFERÊNCIA TÉCNICA: 16/05/2019</t>
  </si>
  <si>
    <t>IMPERMEABILIZACAO DE SUPERFICIE, COM IMPERMEABILIZANTE FLEXIVEL A BASEACRILICA.</t>
  </si>
  <si>
    <t>03.01.040</t>
  </si>
  <si>
    <t>Demolição manual de concreto armado</t>
  </si>
  <si>
    <t>03.03.040</t>
  </si>
  <si>
    <t>Demolição manual de revestimento em massa de parede ou teto</t>
  </si>
  <si>
    <t>05.07.040</t>
  </si>
  <si>
    <t>Remoção de entulho separado de obra com caçamba metálica - terra, alvenaria, concreto, argamassa, madeira, papel, plástico ou metal</t>
  </si>
  <si>
    <t>FUNDAÇÕES E ESTRUTURAS</t>
  </si>
  <si>
    <t>1.2</t>
  </si>
  <si>
    <t>1.3</t>
  </si>
  <si>
    <t>1.4</t>
  </si>
  <si>
    <t>PISO</t>
  </si>
  <si>
    <t>4.1</t>
  </si>
  <si>
    <t>DEMOLIÇÃO DE REVESTIMENTO CERÂMICO, DE FORMA MANUAL, SEM REAPROVEITAMENTO. AF_12/2017</t>
  </si>
  <si>
    <t>CONCRETO FCK = 15MPA, TRAÇO 1:3,4:3,5 (CIMENTO/ AREIA MÉDIA/ BRITA 1- PREPARO MECÂNICO COM BETONEIRA 400 L. AF_07/2016</t>
  </si>
  <si>
    <t>PINTURA ESMALTE ALTO BRILHO, DUAS DEMAOS, SOBRE SUPERFICIE METALICAM² NA ALTURA INTEIRA DAS PAREDES. AF_06/2014</t>
  </si>
  <si>
    <t>REVESTIMENTO CERÂMICO PARA PAREDES INTERNAS COM PLACAS TIPO ESMALTADAEXTRA DE DIMENSÕES 20X20 CM APLICADAS EM AMBIENTES DE ÁREA MENOR QUE 5M² NA ALTURA INTEIRA DAS PAREDES. AF_06/2014</t>
  </si>
  <si>
    <t>5.1</t>
  </si>
  <si>
    <t>3.1</t>
  </si>
  <si>
    <t>TOTAL DO ITEM 1</t>
  </si>
  <si>
    <t>TOTAL DO ITEM 4</t>
  </si>
  <si>
    <t>PORTA-PRONTA DE MADEIRA, FOLHA PESADA OU SUPERPESADA, 80X210CM, FIXAÇÃO COM PREENCHIMENTO PARCIAL DE ESPUMA EXPANSIVA - FORNECIMENTO E INSTALAÇÃO. AF_08/2015</t>
  </si>
  <si>
    <t>Instalações Hidraulicas</t>
  </si>
  <si>
    <t>ENCANADOR OU BOMBEIRO HIDRÁULICO COM ENCARGOS COMPLEMENTARES</t>
  </si>
  <si>
    <t>COBERTUA</t>
  </si>
  <si>
    <t>TRAMA DE MADEIRA COMPOSTA POR RIPAS, CAIBROS E TERÇAS PARA TELHADOS DEATÉ 2 ÁGUAS PARA TELHA DE ENCAIXE DE CERÂMICA OU DE CONCRETO, INCLUSOTRANSPORTE VERTICAL. AF_12/2015</t>
  </si>
  <si>
    <t>M²</t>
  </si>
  <si>
    <t>7.1</t>
  </si>
  <si>
    <t>74066/002</t>
  </si>
  <si>
    <t>PINTOR COM ENCARGOS COMPLEMENTARES</t>
  </si>
  <si>
    <t>TOTAL DO ITEM 6</t>
  </si>
  <si>
    <t>TOTAL DO ITEM 7</t>
  </si>
  <si>
    <t>Endereço: Rua Joaquim Lourenço</t>
  </si>
  <si>
    <t>6.2</t>
  </si>
  <si>
    <t>6.3</t>
  </si>
  <si>
    <t>6.4</t>
  </si>
  <si>
    <t>6.5</t>
  </si>
  <si>
    <t>6.6</t>
  </si>
  <si>
    <t>6.7</t>
  </si>
  <si>
    <t>3º MÊS</t>
  </si>
  <si>
    <t>REFORMA CRECHE MARIA SILVEIRA MATOS</t>
  </si>
  <si>
    <t/>
  </si>
  <si>
    <t>TOTAL DO ITEM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</si>
</sst>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sque"/>
    </font>
    <font>
      <b/>
      <sz val="12"/>
      <name val="SheerElegance"/>
    </font>
    <font>
      <b/>
      <i/>
      <sz val="11"/>
      <name val="ChelthmITC Bk BT"/>
    </font>
    <font>
      <sz val="11"/>
      <name val="ChelthmITC Bk BT"/>
    </font>
    <font>
      <sz val="10"/>
      <name val="Arial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4"/>
      <name val="Arial"/>
      <family val="1"/>
    </font>
    <font>
      <b/>
      <sz val="14"/>
      <color indexed="8"/>
      <name val="Arial"/>
      <family val="1"/>
    </font>
    <font>
      <sz val="14"/>
      <color indexed="8"/>
      <name val="Arial"/>
      <family val="1"/>
    </font>
    <font>
      <sz val="18"/>
      <color theme="1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2"/>
      <color rgb="FF000000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" fontId="2" fillId="2" borderId="9" xfId="0" applyNumberFormat="1" applyFont="1" applyFill="1" applyBorder="1" applyAlignment="1" applyProtection="1">
      <alignment vertical="center"/>
    </xf>
    <xf numFmtId="4" fontId="2" fillId="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9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center" vertical="center"/>
    </xf>
    <xf numFmtId="4" fontId="7" fillId="0" borderId="9" xfId="1" applyNumberFormat="1" applyFont="1" applyFill="1" applyBorder="1" applyAlignment="1" applyProtection="1">
      <alignment horizontal="right" vertical="center"/>
    </xf>
    <xf numFmtId="4" fontId="7" fillId="0" borderId="9" xfId="1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4" fontId="2" fillId="2" borderId="9" xfId="0" applyNumberFormat="1" applyFont="1" applyFill="1" applyBorder="1" applyAlignment="1" applyProtection="1">
      <alignment vertical="center" wrapText="1"/>
    </xf>
    <xf numFmtId="4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quotePrefix="1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9" xfId="0" applyNumberFormat="1" applyFont="1" applyBorder="1" applyAlignment="1">
      <alignment vertical="center" wrapText="1"/>
    </xf>
    <xf numFmtId="0" fontId="2" fillId="0" borderId="9" xfId="0" quotePrefix="1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39" fontId="7" fillId="2" borderId="9" xfId="1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" fontId="9" fillId="0" borderId="0" xfId="0" applyNumberFormat="1" applyFont="1" applyAlignment="1">
      <alignment vertical="center"/>
    </xf>
    <xf numFmtId="0" fontId="6" fillId="0" borderId="9" xfId="0" quotePrefix="1" applyFont="1" applyBorder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43" fontId="10" fillId="0" borderId="2" xfId="1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</xf>
    <xf numFmtId="39" fontId="10" fillId="0" borderId="10" xfId="1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164" fontId="11" fillId="2" borderId="16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2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0" xfId="0" quotePrefix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/>
    </xf>
    <xf numFmtId="164" fontId="13" fillId="0" borderId="11" xfId="0" applyNumberFormat="1" applyFont="1" applyFill="1" applyBorder="1" applyAlignment="1">
      <alignment vertical="center" wrapText="1"/>
    </xf>
    <xf numFmtId="0" fontId="0" fillId="0" borderId="19" xfId="0" applyBorder="1"/>
    <xf numFmtId="0" fontId="0" fillId="0" borderId="19" xfId="0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3" fillId="0" borderId="19" xfId="0" applyNumberFormat="1" applyFont="1" applyFill="1" applyBorder="1" applyAlignment="1">
      <alignment horizontal="left"/>
    </xf>
    <xf numFmtId="0" fontId="14" fillId="0" borderId="19" xfId="0" applyNumberFormat="1" applyFont="1" applyFill="1" applyBorder="1"/>
    <xf numFmtId="0" fontId="24" fillId="4" borderId="19" xfId="0" applyNumberFormat="1" applyFont="1" applyFill="1" applyBorder="1" applyAlignment="1">
      <alignment horizontal="center" vertical="center"/>
    </xf>
    <xf numFmtId="0" fontId="25" fillId="4" borderId="19" xfId="0" applyNumberFormat="1" applyFont="1" applyFill="1" applyBorder="1" applyAlignment="1">
      <alignment horizontal="left" vertical="center"/>
    </xf>
    <xf numFmtId="4" fontId="26" fillId="4" borderId="19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 horizontal="left" vertical="center"/>
    </xf>
    <xf numFmtId="164" fontId="28" fillId="0" borderId="19" xfId="0" applyNumberFormat="1" applyFont="1" applyFill="1" applyBorder="1" applyAlignment="1">
      <alignment horizontal="center"/>
    </xf>
    <xf numFmtId="10" fontId="28" fillId="0" borderId="19" xfId="0" applyNumberFormat="1" applyFont="1" applyFill="1" applyBorder="1" applyAlignment="1">
      <alignment horizontal="center"/>
    </xf>
    <xf numFmtId="40" fontId="28" fillId="0" borderId="19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5" fillId="0" borderId="19" xfId="0" applyNumberFormat="1" applyFont="1" applyFill="1" applyBorder="1" applyAlignment="1">
      <alignment vertical="center"/>
    </xf>
    <xf numFmtId="40" fontId="25" fillId="0" borderId="19" xfId="0" applyNumberFormat="1" applyFont="1" applyFill="1" applyBorder="1" applyAlignment="1">
      <alignment vertical="center"/>
    </xf>
    <xf numFmtId="0" fontId="28" fillId="0" borderId="19" xfId="0" applyNumberFormat="1" applyFont="1" applyFill="1" applyBorder="1" applyAlignment="1">
      <alignment horizontal="center"/>
    </xf>
    <xf numFmtId="0" fontId="28" fillId="0" borderId="19" xfId="0" applyNumberFormat="1" applyFont="1" applyFill="1" applyBorder="1"/>
    <xf numFmtId="0" fontId="7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left"/>
    </xf>
    <xf numFmtId="164" fontId="30" fillId="0" borderId="19" xfId="0" applyNumberFormat="1" applyFont="1" applyFill="1" applyBorder="1" applyAlignment="1">
      <alignment horizontal="center" vertical="center"/>
    </xf>
    <xf numFmtId="0" fontId="29" fillId="0" borderId="19" xfId="0" applyFont="1" applyBorder="1"/>
    <xf numFmtId="10" fontId="28" fillId="0" borderId="19" xfId="0" applyNumberFormat="1" applyFont="1" applyFill="1" applyBorder="1" applyAlignment="1">
      <alignment horizontal="center" vertical="center"/>
    </xf>
    <xf numFmtId="0" fontId="32" fillId="0" borderId="19" xfId="0" applyNumberFormat="1" applyFont="1" applyFill="1" applyBorder="1" applyAlignment="1">
      <alignment vertical="center"/>
    </xf>
    <xf numFmtId="164" fontId="32" fillId="0" borderId="19" xfId="0" applyNumberFormat="1" applyFont="1" applyFill="1" applyBorder="1" applyAlignment="1">
      <alignment vertical="center"/>
    </xf>
    <xf numFmtId="40" fontId="33" fillId="0" borderId="19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vertical="center"/>
    </xf>
    <xf numFmtId="0" fontId="10" fillId="0" borderId="19" xfId="0" applyFont="1" applyBorder="1" applyAlignment="1">
      <alignment horizontal="center"/>
    </xf>
    <xf numFmtId="10" fontId="23" fillId="0" borderId="19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horizontal="right" vertical="center" wrapText="1"/>
    </xf>
    <xf numFmtId="0" fontId="11" fillId="0" borderId="10" xfId="0" applyFont="1" applyFill="1" applyBorder="1" applyAlignment="1" applyProtection="1">
      <alignment horizontal="right" vertical="center" wrapText="1"/>
    </xf>
    <xf numFmtId="164" fontId="11" fillId="0" borderId="1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6" borderId="10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4" fontId="2" fillId="2" borderId="16" xfId="0" applyNumberFormat="1" applyFont="1" applyFill="1" applyBorder="1" applyAlignment="1" applyProtection="1">
      <alignment horizontal="center" vertical="center" wrapText="1"/>
    </xf>
    <xf numFmtId="4" fontId="37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4" fontId="2" fillId="2" borderId="10" xfId="0" applyNumberFormat="1" applyFont="1" applyFill="1" applyBorder="1" applyAlignment="1" applyProtection="1">
      <alignment horizontal="center" vertical="center" wrapText="1"/>
    </xf>
    <xf numFmtId="4" fontId="3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164" fontId="36" fillId="0" borderId="28" xfId="0" applyNumberFormat="1" applyFont="1" applyFill="1" applyBorder="1" applyAlignment="1" applyProtection="1">
      <alignment horizontal="right" vertical="center" wrapText="1"/>
    </xf>
    <xf numFmtId="4" fontId="37" fillId="2" borderId="29" xfId="0" applyNumberFormat="1" applyFont="1" applyFill="1" applyBorder="1" applyAlignment="1" applyProtection="1">
      <alignment horizontal="center" vertical="center" wrapText="1"/>
    </xf>
    <xf numFmtId="4" fontId="37" fillId="2" borderId="28" xfId="0" applyNumberFormat="1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2" fontId="11" fillId="2" borderId="29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2" fontId="11" fillId="0" borderId="28" xfId="0" applyNumberFormat="1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/>
    </xf>
    <xf numFmtId="0" fontId="16" fillId="0" borderId="7" xfId="0" applyFont="1" applyFill="1" applyBorder="1"/>
    <xf numFmtId="0" fontId="14" fillId="5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vertical="center" wrapText="1"/>
    </xf>
    <xf numFmtId="4" fontId="2" fillId="6" borderId="10" xfId="0" applyNumberFormat="1" applyFont="1" applyFill="1" applyBorder="1" applyAlignment="1" applyProtection="1">
      <alignment vertical="center" wrapText="1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0" fontId="14" fillId="5" borderId="13" xfId="0" applyFont="1" applyFill="1" applyBorder="1" applyAlignment="1">
      <alignment vertical="center" wrapText="1"/>
    </xf>
    <xf numFmtId="0" fontId="36" fillId="0" borderId="27" xfId="0" applyFont="1" applyFill="1" applyBorder="1" applyAlignment="1" applyProtection="1">
      <alignment horizontal="right" vertical="center" wrapText="1"/>
    </xf>
    <xf numFmtId="0" fontId="36" fillId="0" borderId="25" xfId="0" applyFont="1" applyFill="1" applyBorder="1" applyAlignment="1" applyProtection="1">
      <alignment horizontal="right" vertical="center" wrapText="1"/>
    </xf>
    <xf numFmtId="164" fontId="36" fillId="0" borderId="29" xfId="0" applyNumberFormat="1" applyFont="1" applyFill="1" applyBorder="1" applyAlignment="1" applyProtection="1">
      <alignment horizontal="right" vertical="center" wrapText="1"/>
    </xf>
    <xf numFmtId="0" fontId="10" fillId="2" borderId="30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 applyProtection="1">
      <alignment horizontal="right" vertical="center" wrapText="1"/>
    </xf>
    <xf numFmtId="0" fontId="36" fillId="2" borderId="26" xfId="0" applyFont="1" applyFill="1" applyBorder="1" applyAlignment="1" applyProtection="1">
      <alignment horizontal="right" vertical="center" wrapText="1"/>
    </xf>
    <xf numFmtId="164" fontId="36" fillId="2" borderId="33" xfId="0" applyNumberFormat="1" applyFont="1" applyFill="1" applyBorder="1" applyAlignment="1" applyProtection="1">
      <alignment horizontal="right" vertical="center" wrapText="1"/>
    </xf>
    <xf numFmtId="0" fontId="39" fillId="0" borderId="10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8" fillId="2" borderId="32" xfId="0" applyFont="1" applyFill="1" applyBorder="1" applyAlignment="1">
      <alignment horizontal="left" wrapText="1"/>
    </xf>
    <xf numFmtId="4" fontId="2" fillId="0" borderId="16" xfId="0" applyNumberFormat="1" applyFont="1" applyFill="1" applyBorder="1" applyAlignment="1" applyProtection="1">
      <alignment vertical="center" wrapText="1"/>
    </xf>
    <xf numFmtId="4" fontId="2" fillId="6" borderId="16" xfId="0" applyNumberFormat="1" applyFont="1" applyFill="1" applyBorder="1" applyAlignment="1" applyProtection="1">
      <alignment vertical="center" wrapText="1"/>
    </xf>
    <xf numFmtId="4" fontId="2" fillId="0" borderId="16" xfId="0" applyNumberFormat="1" applyFont="1" applyFill="1" applyBorder="1" applyAlignment="1" applyProtection="1">
      <alignment vertical="center" wrapText="1"/>
      <protection locked="0"/>
    </xf>
    <xf numFmtId="0" fontId="29" fillId="2" borderId="10" xfId="0" applyFont="1" applyFill="1" applyBorder="1" applyAlignment="1">
      <alignment horizontal="center" vertical="center" wrapText="1"/>
    </xf>
    <xf numFmtId="4" fontId="29" fillId="2" borderId="10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 applyProtection="1">
      <alignment vertical="center" wrapText="1"/>
    </xf>
    <xf numFmtId="164" fontId="2" fillId="0" borderId="28" xfId="0" applyNumberFormat="1" applyFont="1" applyFill="1" applyBorder="1" applyAlignment="1" applyProtection="1">
      <alignment vertical="center" wrapText="1"/>
    </xf>
    <xf numFmtId="164" fontId="2" fillId="0" borderId="28" xfId="0" applyNumberFormat="1" applyFont="1" applyFill="1" applyBorder="1" applyAlignment="1" applyProtection="1">
      <alignment horizontal="right" vertical="center" wrapText="1"/>
    </xf>
    <xf numFmtId="164" fontId="11" fillId="0" borderId="28" xfId="0" applyNumberFormat="1" applyFont="1" applyFill="1" applyBorder="1" applyAlignment="1">
      <alignment vertical="center"/>
    </xf>
    <xf numFmtId="164" fontId="11" fillId="0" borderId="28" xfId="0" applyNumberFormat="1" applyFont="1" applyFill="1" applyBorder="1" applyAlignment="1" applyProtection="1">
      <alignment horizontal="right" vertical="center" wrapText="1"/>
    </xf>
    <xf numFmtId="0" fontId="38" fillId="2" borderId="32" xfId="0" applyFont="1" applyFill="1" applyBorder="1" applyAlignment="1">
      <alignment horizontal="left" vertical="center" wrapText="1"/>
    </xf>
    <xf numFmtId="0" fontId="0" fillId="0" borderId="34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0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3" borderId="40" xfId="0" applyFont="1" applyFill="1" applyBorder="1" applyAlignment="1">
      <alignment horizontal="center"/>
    </xf>
    <xf numFmtId="164" fontId="28" fillId="0" borderId="41" xfId="0" applyNumberFormat="1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 vertical="center"/>
    </xf>
    <xf numFmtId="40" fontId="33" fillId="0" borderId="41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0" fillId="0" borderId="45" xfId="0" applyBorder="1"/>
    <xf numFmtId="0" fontId="23" fillId="0" borderId="21" xfId="0" quotePrefix="1" applyNumberFormat="1" applyFont="1" applyFill="1" applyBorder="1" applyAlignment="1">
      <alignment vertical="center"/>
    </xf>
    <xf numFmtId="10" fontId="40" fillId="0" borderId="41" xfId="2" applyNumberFormat="1" applyFont="1" applyFill="1" applyBorder="1" applyAlignment="1">
      <alignment horizontal="center" vertical="center"/>
    </xf>
    <xf numFmtId="164" fontId="42" fillId="0" borderId="4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6" fillId="0" borderId="13" xfId="0" applyFont="1" applyFill="1" applyBorder="1" applyAlignment="1" applyProtection="1">
      <alignment horizontal="right" vertical="center" wrapText="1"/>
    </xf>
    <xf numFmtId="0" fontId="36" fillId="0" borderId="14" xfId="0" applyFont="1" applyFill="1" applyBorder="1" applyAlignment="1" applyProtection="1">
      <alignment horizontal="right" vertical="center" wrapText="1"/>
    </xf>
    <xf numFmtId="0" fontId="36" fillId="0" borderId="15" xfId="0" applyFont="1" applyFill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shrinkToFit="1"/>
    </xf>
    <xf numFmtId="0" fontId="11" fillId="0" borderId="2" xfId="0" applyFont="1" applyFill="1" applyBorder="1" applyAlignment="1"/>
    <xf numFmtId="0" fontId="11" fillId="0" borderId="3" xfId="0" applyFont="1" applyFill="1" applyBorder="1" applyAlignment="1"/>
    <xf numFmtId="0" fontId="13" fillId="0" borderId="6" xfId="0" applyFont="1" applyFill="1" applyBorder="1" applyAlignment="1">
      <alignment horizontal="center" shrinkToFit="1"/>
    </xf>
    <xf numFmtId="0" fontId="11" fillId="0" borderId="7" xfId="0" applyFont="1" applyFill="1" applyBorder="1" applyAlignment="1"/>
    <xf numFmtId="0" fontId="11" fillId="0" borderId="8" xfId="0" applyFont="1" applyFill="1" applyBorder="1" applyAlignment="1"/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14" fontId="35" fillId="0" borderId="3" xfId="0" applyNumberFormat="1" applyFont="1" applyFill="1" applyBorder="1" applyAlignment="1">
      <alignment horizontal="center" vertical="center" wrapText="1"/>
    </xf>
    <xf numFmtId="14" fontId="35" fillId="0" borderId="5" xfId="0" applyNumberFormat="1" applyFont="1" applyFill="1" applyBorder="1" applyAlignment="1">
      <alignment horizontal="center" vertical="center" wrapText="1"/>
    </xf>
    <xf numFmtId="14" fontId="35" fillId="0" borderId="8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4" fontId="41" fillId="0" borderId="20" xfId="0" applyNumberFormat="1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164" fontId="17" fillId="0" borderId="20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4" fillId="3" borderId="42" xfId="0" applyNumberFormat="1" applyFont="1" applyFill="1" applyBorder="1" applyAlignment="1">
      <alignment horizontal="center" vertical="center"/>
    </xf>
    <xf numFmtId="0" fontId="24" fillId="3" borderId="43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4" fontId="23" fillId="0" borderId="20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24" fillId="3" borderId="19" xfId="0" applyNumberFormat="1" applyFont="1" applyFill="1" applyBorder="1" applyAlignment="1">
      <alignment horizontal="center"/>
    </xf>
    <xf numFmtId="10" fontId="40" fillId="0" borderId="20" xfId="2" applyNumberFormat="1" applyFont="1" applyFill="1" applyBorder="1" applyAlignment="1">
      <alignment horizontal="center" vertical="center"/>
    </xf>
    <xf numFmtId="10" fontId="40" fillId="0" borderId="21" xfId="2" applyNumberFormat="1" applyFont="1" applyFill="1" applyBorder="1" applyAlignment="1">
      <alignment horizontal="center" vertical="center"/>
    </xf>
    <xf numFmtId="164" fontId="40" fillId="0" borderId="20" xfId="0" applyNumberFormat="1" applyFont="1" applyFill="1" applyBorder="1" applyAlignment="1">
      <alignment horizontal="center" vertical="center" wrapText="1"/>
    </xf>
    <xf numFmtId="0" fontId="40" fillId="0" borderId="22" xfId="0" applyNumberFormat="1" applyFont="1" applyFill="1" applyBorder="1" applyAlignment="1">
      <alignment horizontal="center" vertical="center" wrapText="1"/>
    </xf>
    <xf numFmtId="10" fontId="27" fillId="0" borderId="20" xfId="2" applyNumberFormat="1" applyFont="1" applyFill="1" applyBorder="1" applyAlignment="1">
      <alignment horizontal="center" vertical="center"/>
    </xf>
    <xf numFmtId="10" fontId="27" fillId="0" borderId="21" xfId="2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167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upload.wikimedia.org/wikipedia/commons/7/70/Brasao_ribeirao_corrente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466725</xdr:colOff>
      <xdr:row>5</xdr:row>
      <xdr:rowOff>19050</xdr:rowOff>
    </xdr:to>
    <xdr:pic>
      <xdr:nvPicPr>
        <xdr:cNvPr id="2" name="Imagem 1" descr="https://upload.wikimedia.org/wikipedia/commons/7/70/Brasao_ribeirao_cor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9715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258233</xdr:colOff>
      <xdr:row>0</xdr:row>
      <xdr:rowOff>139700</xdr:rowOff>
    </xdr:from>
    <xdr:to>
      <xdr:col>1</xdr:col>
      <xdr:colOff>372533</xdr:colOff>
      <xdr:row>1</xdr:row>
      <xdr:rowOff>425450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233" y="139700"/>
          <a:ext cx="800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2</xdr:row>
      <xdr:rowOff>9525</xdr:rowOff>
    </xdr:from>
    <xdr:to>
      <xdr:col>1</xdr:col>
      <xdr:colOff>1416050</xdr:colOff>
      <xdr:row>2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676275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581025</xdr:colOff>
      <xdr:row>5</xdr:row>
      <xdr:rowOff>38100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001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F16" sqref="F16"/>
    </sheetView>
  </sheetViews>
  <sheetFormatPr defaultRowHeight="15"/>
  <cols>
    <col min="1" max="1" width="11.28515625" style="4" bestFit="1" customWidth="1"/>
    <col min="2" max="2" width="18.42578125" style="4" customWidth="1"/>
    <col min="3" max="3" width="61.42578125" style="4" customWidth="1"/>
    <col min="4" max="16384" width="9.140625" style="4"/>
  </cols>
  <sheetData>
    <row r="1" spans="1:8">
      <c r="A1" s="1"/>
      <c r="B1" s="2"/>
      <c r="C1" s="2"/>
      <c r="D1" s="2"/>
      <c r="E1" s="2"/>
      <c r="F1" s="2"/>
      <c r="G1" s="2"/>
      <c r="H1" s="3"/>
    </row>
    <row r="2" spans="1:8">
      <c r="A2" s="5"/>
      <c r="B2" s="6"/>
      <c r="C2" s="6"/>
      <c r="D2" s="6"/>
      <c r="E2" s="6"/>
      <c r="F2" s="6"/>
      <c r="G2" s="6"/>
      <c r="H2" s="7"/>
    </row>
    <row r="3" spans="1:8" ht="15" customHeight="1">
      <c r="A3" s="5"/>
      <c r="B3" s="6"/>
      <c r="C3" s="212" t="s">
        <v>11</v>
      </c>
      <c r="D3" s="212"/>
      <c r="E3" s="212"/>
      <c r="F3" s="212"/>
      <c r="G3" s="212"/>
      <c r="H3" s="213"/>
    </row>
    <row r="4" spans="1:8">
      <c r="A4" s="5"/>
      <c r="B4" s="6"/>
      <c r="C4" s="6"/>
      <c r="D4" s="6"/>
      <c r="E4" s="6"/>
      <c r="F4" s="6"/>
      <c r="G4" s="6"/>
      <c r="H4" s="7"/>
    </row>
    <row r="5" spans="1:8" ht="15" customHeight="1">
      <c r="A5" s="5"/>
      <c r="B5" s="6"/>
      <c r="C5" s="214" t="s">
        <v>12</v>
      </c>
      <c r="D5" s="214"/>
      <c r="E5" s="214"/>
      <c r="F5" s="214"/>
      <c r="G5" s="214"/>
      <c r="H5" s="215"/>
    </row>
    <row r="6" spans="1:8" ht="15.75" thickBot="1">
      <c r="A6" s="8"/>
      <c r="B6" s="9"/>
      <c r="C6" s="9"/>
      <c r="D6" s="9"/>
      <c r="E6" s="9"/>
      <c r="F6" s="9"/>
      <c r="G6" s="9"/>
      <c r="H6" s="10"/>
    </row>
    <row r="8" spans="1:8" s="38" customFormat="1">
      <c r="A8" s="39" t="s">
        <v>13</v>
      </c>
      <c r="B8" s="13" t="s">
        <v>16</v>
      </c>
      <c r="C8" s="13"/>
      <c r="D8" s="13"/>
      <c r="E8" s="13"/>
      <c r="F8" s="13"/>
      <c r="G8" s="13" t="s">
        <v>20</v>
      </c>
      <c r="H8" s="13"/>
    </row>
    <row r="9" spans="1:8">
      <c r="A9" s="40" t="s">
        <v>14</v>
      </c>
      <c r="B9" s="15">
        <v>0.2</v>
      </c>
      <c r="C9" s="14"/>
      <c r="D9" s="14"/>
      <c r="E9" s="14"/>
      <c r="F9" s="14"/>
      <c r="G9" s="40" t="s">
        <v>15</v>
      </c>
      <c r="H9" s="41">
        <v>42675</v>
      </c>
    </row>
    <row r="10" spans="1:8">
      <c r="A10" s="14"/>
      <c r="B10" s="14"/>
      <c r="C10" s="14"/>
      <c r="D10" s="14"/>
      <c r="E10" s="14"/>
      <c r="F10" s="14"/>
      <c r="G10" s="14"/>
      <c r="H10" s="14"/>
    </row>
    <row r="11" spans="1:8">
      <c r="A11" s="16" t="s">
        <v>0</v>
      </c>
      <c r="B11" s="17"/>
      <c r="C11" s="17" t="s">
        <v>1</v>
      </c>
      <c r="D11" s="17" t="s">
        <v>2</v>
      </c>
      <c r="E11" s="18" t="s">
        <v>3</v>
      </c>
      <c r="F11" s="37" t="s">
        <v>4</v>
      </c>
      <c r="G11" s="19" t="s">
        <v>5</v>
      </c>
      <c r="H11" s="19" t="s">
        <v>6</v>
      </c>
    </row>
    <row r="12" spans="1:8" s="24" customFormat="1">
      <c r="A12" s="20" t="s">
        <v>7</v>
      </c>
      <c r="B12" s="21"/>
      <c r="C12" s="20" t="s">
        <v>8</v>
      </c>
      <c r="D12" s="21"/>
      <c r="E12" s="22"/>
      <c r="F12" s="23" t="s">
        <v>9</v>
      </c>
      <c r="G12" s="22">
        <f>SUM(G13:G18)</f>
        <v>296.73579999999998</v>
      </c>
      <c r="H12" s="22">
        <f>SUM(H13:H18)</f>
        <v>356.08296000000001</v>
      </c>
    </row>
    <row r="13" spans="1:8" s="24" customFormat="1" ht="24">
      <c r="A13" s="25"/>
      <c r="B13" s="26" t="s">
        <v>29</v>
      </c>
      <c r="C13" s="27" t="s">
        <v>28</v>
      </c>
      <c r="D13" s="28" t="s">
        <v>10</v>
      </c>
      <c r="E13" s="29"/>
      <c r="F13" s="30"/>
      <c r="G13" s="29">
        <f t="shared" ref="G13:G18" si="0">E13*F13</f>
        <v>0</v>
      </c>
      <c r="H13" s="31">
        <f t="shared" ref="H13:H18" si="1">G13+G13*$B$9</f>
        <v>0</v>
      </c>
    </row>
    <row r="14" spans="1:8" s="24" customFormat="1">
      <c r="A14" s="28"/>
      <c r="B14" s="25" t="s">
        <v>39</v>
      </c>
      <c r="C14" s="33" t="s">
        <v>33</v>
      </c>
      <c r="D14" s="28" t="s">
        <v>10</v>
      </c>
      <c r="E14" s="29">
        <v>9.27</v>
      </c>
      <c r="F14" s="30">
        <f>2.45*2+1.15*2-1.5*0.6</f>
        <v>6.3000000000000007</v>
      </c>
      <c r="G14" s="29">
        <f t="shared" si="0"/>
        <v>58.401000000000003</v>
      </c>
      <c r="H14" s="31">
        <f t="shared" si="1"/>
        <v>70.08120000000001</v>
      </c>
    </row>
    <row r="15" spans="1:8" s="24" customFormat="1">
      <c r="A15" s="28"/>
      <c r="B15" s="28" t="s">
        <v>38</v>
      </c>
      <c r="C15" s="33" t="s">
        <v>34</v>
      </c>
      <c r="D15" s="28" t="s">
        <v>17</v>
      </c>
      <c r="E15" s="29">
        <v>103.57</v>
      </c>
      <c r="F15" s="30">
        <f>0.9*2.1+0.5*0.5</f>
        <v>2.14</v>
      </c>
      <c r="G15" s="29">
        <f t="shared" si="0"/>
        <v>221.63980000000001</v>
      </c>
      <c r="H15" s="31">
        <f t="shared" si="1"/>
        <v>265.96776</v>
      </c>
    </row>
    <row r="16" spans="1:8" s="24" customFormat="1">
      <c r="A16" s="28"/>
      <c r="B16" s="25">
        <v>85334</v>
      </c>
      <c r="C16" s="33" t="s">
        <v>35</v>
      </c>
      <c r="D16" s="28" t="s">
        <v>10</v>
      </c>
      <c r="E16" s="29">
        <v>18.55</v>
      </c>
      <c r="F16" s="30">
        <f>1.5*0.6</f>
        <v>0.89999999999999991</v>
      </c>
      <c r="G16" s="29">
        <f t="shared" si="0"/>
        <v>16.695</v>
      </c>
      <c r="H16" s="31">
        <f t="shared" si="1"/>
        <v>20.033999999999999</v>
      </c>
    </row>
    <row r="17" spans="1:8" s="24" customFormat="1">
      <c r="A17" s="28"/>
      <c r="B17" s="28" t="s">
        <v>37</v>
      </c>
      <c r="C17" s="33" t="s">
        <v>36</v>
      </c>
      <c r="D17" s="28" t="s">
        <v>10</v>
      </c>
      <c r="E17" s="29">
        <v>4.63</v>
      </c>
      <c r="F17" s="30"/>
      <c r="G17" s="29">
        <f t="shared" si="0"/>
        <v>0</v>
      </c>
      <c r="H17" s="31">
        <f t="shared" si="1"/>
        <v>0</v>
      </c>
    </row>
    <row r="18" spans="1:8" s="24" customFormat="1" ht="24">
      <c r="A18" s="28"/>
      <c r="B18" s="25" t="s">
        <v>40</v>
      </c>
      <c r="C18" s="27" t="s">
        <v>41</v>
      </c>
      <c r="D18" s="28" t="s">
        <v>10</v>
      </c>
      <c r="E18" s="29">
        <v>8.67</v>
      </c>
      <c r="F18" s="30"/>
      <c r="G18" s="29">
        <f t="shared" si="0"/>
        <v>0</v>
      </c>
      <c r="H18" s="31">
        <f t="shared" si="1"/>
        <v>0</v>
      </c>
    </row>
    <row r="19" spans="1:8" s="24" customFormat="1">
      <c r="A19" s="20" t="s">
        <v>19</v>
      </c>
      <c r="B19" s="21"/>
      <c r="C19" s="20" t="s">
        <v>32</v>
      </c>
      <c r="D19" s="21"/>
      <c r="E19" s="22"/>
      <c r="F19" s="23" t="s">
        <v>9</v>
      </c>
      <c r="G19" s="22">
        <f>SUM(G26:G34)</f>
        <v>0</v>
      </c>
      <c r="H19" s="22">
        <f>SUM(H26:H34)</f>
        <v>0</v>
      </c>
    </row>
    <row r="20" spans="1:8">
      <c r="A20" s="28"/>
      <c r="B20" s="28" t="s">
        <v>43</v>
      </c>
      <c r="C20" s="33" t="s">
        <v>42</v>
      </c>
      <c r="D20" s="28" t="s">
        <v>10</v>
      </c>
      <c r="E20" s="29"/>
      <c r="F20" s="29"/>
      <c r="G20" s="29">
        <f t="shared" ref="G20:G26" si="2">E20*F20</f>
        <v>0</v>
      </c>
      <c r="H20" s="31">
        <f t="shared" ref="H20:H26" si="3">G20+G20*$B$9</f>
        <v>0</v>
      </c>
    </row>
    <row r="21" spans="1:8">
      <c r="A21" s="28"/>
      <c r="B21" s="28" t="s">
        <v>45</v>
      </c>
      <c r="C21" s="33" t="s">
        <v>44</v>
      </c>
      <c r="D21" s="28" t="s">
        <v>17</v>
      </c>
      <c r="E21" s="29"/>
      <c r="F21" s="29"/>
      <c r="G21" s="29">
        <f t="shared" si="2"/>
        <v>0</v>
      </c>
      <c r="H21" s="31">
        <f t="shared" si="3"/>
        <v>0</v>
      </c>
    </row>
    <row r="22" spans="1:8">
      <c r="A22" s="28"/>
      <c r="B22" s="32" t="s">
        <v>47</v>
      </c>
      <c r="C22" s="33" t="s">
        <v>46</v>
      </c>
      <c r="D22" s="28" t="s">
        <v>17</v>
      </c>
      <c r="E22" s="29"/>
      <c r="F22" s="29"/>
      <c r="G22" s="29">
        <f t="shared" si="2"/>
        <v>0</v>
      </c>
      <c r="H22" s="31">
        <f t="shared" si="3"/>
        <v>0</v>
      </c>
    </row>
    <row r="23" spans="1:8">
      <c r="A23" s="28"/>
      <c r="B23" s="28" t="s">
        <v>31</v>
      </c>
      <c r="C23" s="33" t="s">
        <v>30</v>
      </c>
      <c r="D23" s="28" t="s">
        <v>17</v>
      </c>
      <c r="E23" s="29"/>
      <c r="F23" s="29"/>
      <c r="G23" s="29">
        <f t="shared" si="2"/>
        <v>0</v>
      </c>
      <c r="H23" s="31">
        <f t="shared" si="3"/>
        <v>0</v>
      </c>
    </row>
    <row r="24" spans="1:8" ht="36">
      <c r="A24" s="28"/>
      <c r="B24" s="28" t="s">
        <v>24</v>
      </c>
      <c r="C24" s="33" t="s">
        <v>27</v>
      </c>
      <c r="D24" s="28" t="s">
        <v>23</v>
      </c>
      <c r="E24" s="29"/>
      <c r="F24" s="29">
        <f>2*10</f>
        <v>20</v>
      </c>
      <c r="G24" s="29">
        <f t="shared" si="2"/>
        <v>0</v>
      </c>
      <c r="H24" s="31">
        <f t="shared" si="3"/>
        <v>0</v>
      </c>
    </row>
    <row r="25" spans="1:8">
      <c r="A25" s="28"/>
      <c r="B25" s="32"/>
      <c r="C25" s="33" t="s">
        <v>25</v>
      </c>
      <c r="D25" s="28" t="s">
        <v>21</v>
      </c>
      <c r="E25" s="29"/>
      <c r="F25" s="29">
        <f>2.496*3*10</f>
        <v>74.88</v>
      </c>
      <c r="G25" s="29">
        <f t="shared" si="2"/>
        <v>0</v>
      </c>
      <c r="H25" s="31">
        <f t="shared" si="3"/>
        <v>0</v>
      </c>
    </row>
    <row r="26" spans="1:8" s="24" customFormat="1" ht="24">
      <c r="A26" s="25"/>
      <c r="B26" s="26"/>
      <c r="C26" s="27" t="s">
        <v>26</v>
      </c>
      <c r="D26" s="28" t="s">
        <v>17</v>
      </c>
      <c r="E26" s="29"/>
      <c r="F26" s="29">
        <f>0.0491*4*10</f>
        <v>1.964</v>
      </c>
      <c r="G26" s="29">
        <f t="shared" si="2"/>
        <v>0</v>
      </c>
      <c r="H26" s="31">
        <f t="shared" si="3"/>
        <v>0</v>
      </c>
    </row>
    <row r="27" spans="1:8" s="24" customFormat="1">
      <c r="A27" s="25"/>
      <c r="B27" s="26"/>
      <c r="C27" s="27"/>
      <c r="D27" s="28"/>
      <c r="E27" s="29"/>
      <c r="F27" s="30"/>
      <c r="G27" s="29"/>
      <c r="H27" s="31"/>
    </row>
    <row r="28" spans="1:8">
      <c r="A28" s="28"/>
      <c r="B28" s="42"/>
      <c r="C28" s="27"/>
      <c r="D28" s="28"/>
      <c r="E28" s="29"/>
      <c r="F28" s="30"/>
      <c r="G28" s="29">
        <f>E28*F28</f>
        <v>0</v>
      </c>
      <c r="H28" s="31">
        <f>G28+G28*$B$9</f>
        <v>0</v>
      </c>
    </row>
    <row r="29" spans="1:8">
      <c r="A29" s="28"/>
      <c r="B29" s="32"/>
      <c r="C29" s="33"/>
      <c r="D29" s="28"/>
      <c r="E29" s="29"/>
      <c r="F29" s="30"/>
      <c r="G29" s="29">
        <f>E29*F29</f>
        <v>0</v>
      </c>
      <c r="H29" s="31">
        <f>G29+G29*$B$9</f>
        <v>0</v>
      </c>
    </row>
    <row r="30" spans="1:8">
      <c r="A30" s="28"/>
      <c r="B30" s="42"/>
      <c r="C30" s="27"/>
      <c r="D30" s="28"/>
      <c r="E30" s="29"/>
      <c r="F30" s="30"/>
      <c r="G30" s="29">
        <f>E30*F30</f>
        <v>0</v>
      </c>
      <c r="H30" s="31">
        <f>G30+G30*$B$9</f>
        <v>0</v>
      </c>
    </row>
    <row r="31" spans="1:8">
      <c r="A31" s="28"/>
      <c r="B31" s="42"/>
      <c r="C31" s="27"/>
      <c r="D31" s="28"/>
      <c r="E31" s="29"/>
      <c r="F31" s="30"/>
      <c r="G31" s="29"/>
      <c r="H31" s="31"/>
    </row>
    <row r="32" spans="1:8">
      <c r="A32" s="28"/>
      <c r="B32" s="42"/>
      <c r="C32" s="27"/>
      <c r="D32" s="28"/>
      <c r="E32" s="29"/>
      <c r="F32" s="30"/>
      <c r="G32" s="29">
        <f>E32*F32</f>
        <v>0</v>
      </c>
      <c r="H32" s="31">
        <f>G32+G32*$B$9</f>
        <v>0</v>
      </c>
    </row>
    <row r="33" spans="1:8">
      <c r="A33" s="28"/>
      <c r="B33" s="42"/>
      <c r="C33" s="27"/>
      <c r="D33" s="28"/>
      <c r="E33" s="29"/>
      <c r="F33" s="30"/>
      <c r="G33" s="29">
        <f>E33*F33</f>
        <v>0</v>
      </c>
      <c r="H33" s="31">
        <f>G33+G33*$B$9</f>
        <v>0</v>
      </c>
    </row>
    <row r="34" spans="1:8">
      <c r="A34" s="28"/>
      <c r="B34" s="42"/>
      <c r="C34" s="27"/>
      <c r="D34" s="28"/>
      <c r="E34" s="29"/>
      <c r="F34" s="30"/>
      <c r="G34" s="29">
        <f>E34*F34</f>
        <v>0</v>
      </c>
      <c r="H34" s="31">
        <f>G34+G34*$B$9</f>
        <v>0</v>
      </c>
    </row>
    <row r="35" spans="1:8">
      <c r="A35" s="20"/>
      <c r="B35" s="21"/>
      <c r="C35" s="20" t="s">
        <v>22</v>
      </c>
      <c r="D35" s="21"/>
      <c r="E35" s="22"/>
      <c r="F35" s="23" t="s">
        <v>9</v>
      </c>
      <c r="G35" s="22">
        <f>SUM(G38:G45)</f>
        <v>0</v>
      </c>
      <c r="H35" s="22">
        <f>SUM(H38:H45)</f>
        <v>0</v>
      </c>
    </row>
    <row r="36" spans="1:8">
      <c r="A36" s="28"/>
      <c r="B36" s="32"/>
      <c r="C36" s="33"/>
      <c r="D36" s="28"/>
      <c r="E36" s="29"/>
      <c r="F36" s="30"/>
      <c r="G36" s="29">
        <f t="shared" ref="G36:G41" si="4">E36*F36</f>
        <v>0</v>
      </c>
      <c r="H36" s="31">
        <f t="shared" ref="H36:H41" si="5">G36+G36*$B$9</f>
        <v>0</v>
      </c>
    </row>
    <row r="37" spans="1:8">
      <c r="A37" s="28"/>
      <c r="B37" s="32"/>
      <c r="C37" s="33"/>
      <c r="D37" s="28"/>
      <c r="E37" s="29"/>
      <c r="F37" s="30"/>
      <c r="G37" s="29">
        <f t="shared" si="4"/>
        <v>0</v>
      </c>
      <c r="H37" s="31">
        <f t="shared" si="5"/>
        <v>0</v>
      </c>
    </row>
    <row r="38" spans="1:8">
      <c r="A38" s="25"/>
      <c r="B38" s="26"/>
      <c r="C38" s="27"/>
      <c r="D38" s="28"/>
      <c r="E38" s="29"/>
      <c r="F38" s="30"/>
      <c r="G38" s="29">
        <f t="shared" si="4"/>
        <v>0</v>
      </c>
      <c r="H38" s="31">
        <f t="shared" si="5"/>
        <v>0</v>
      </c>
    </row>
    <row r="39" spans="1:8">
      <c r="A39" s="28"/>
      <c r="B39" s="32"/>
      <c r="C39" s="33"/>
      <c r="D39" s="28"/>
      <c r="E39" s="29"/>
      <c r="F39" s="30"/>
      <c r="G39" s="29">
        <f t="shared" si="4"/>
        <v>0</v>
      </c>
      <c r="H39" s="31">
        <f t="shared" si="5"/>
        <v>0</v>
      </c>
    </row>
    <row r="40" spans="1:8">
      <c r="A40" s="28"/>
      <c r="B40" s="42"/>
      <c r="C40" s="27"/>
      <c r="D40" s="28"/>
      <c r="E40" s="29"/>
      <c r="F40" s="30"/>
      <c r="G40" s="29">
        <f t="shared" si="4"/>
        <v>0</v>
      </c>
      <c r="H40" s="31">
        <f t="shared" si="5"/>
        <v>0</v>
      </c>
    </row>
    <row r="41" spans="1:8">
      <c r="A41" s="28"/>
      <c r="B41" s="42"/>
      <c r="C41" s="27"/>
      <c r="D41" s="28"/>
      <c r="E41" s="29"/>
      <c r="F41" s="30"/>
      <c r="G41" s="29">
        <f t="shared" si="4"/>
        <v>0</v>
      </c>
      <c r="H41" s="31">
        <f t="shared" si="5"/>
        <v>0</v>
      </c>
    </row>
    <row r="42" spans="1:8">
      <c r="A42" s="28"/>
      <c r="B42" s="42"/>
      <c r="C42" s="27"/>
      <c r="D42" s="28"/>
      <c r="E42" s="29"/>
      <c r="F42" s="30"/>
      <c r="G42" s="29"/>
      <c r="H42" s="31"/>
    </row>
    <row r="43" spans="1:8">
      <c r="A43" s="28"/>
      <c r="B43" s="42"/>
      <c r="C43" s="27"/>
      <c r="D43" s="28"/>
      <c r="E43" s="29"/>
      <c r="F43" s="30"/>
      <c r="G43" s="29">
        <f>E43*F43</f>
        <v>0</v>
      </c>
      <c r="H43" s="31">
        <f>G43+G43*$B$9</f>
        <v>0</v>
      </c>
    </row>
    <row r="44" spans="1:8">
      <c r="A44" s="28"/>
      <c r="B44" s="42"/>
      <c r="C44" s="27"/>
      <c r="D44" s="28"/>
      <c r="E44" s="29"/>
      <c r="F44" s="30"/>
      <c r="G44" s="29">
        <f>E44*F44</f>
        <v>0</v>
      </c>
      <c r="H44" s="31">
        <f>G44+G44*$B$9</f>
        <v>0</v>
      </c>
    </row>
    <row r="45" spans="1:8">
      <c r="A45" s="28"/>
      <c r="B45" s="42"/>
      <c r="C45" s="27"/>
      <c r="D45" s="28"/>
      <c r="E45" s="29"/>
      <c r="F45" s="30"/>
      <c r="G45" s="29">
        <f>E45*F45</f>
        <v>0</v>
      </c>
      <c r="H45" s="31">
        <f>G45+G45*$B$9</f>
        <v>0</v>
      </c>
    </row>
    <row r="46" spans="1:8">
      <c r="A46" s="34"/>
      <c r="B46" s="34"/>
      <c r="C46" s="35"/>
      <c r="D46" s="35"/>
      <c r="E46" s="35"/>
      <c r="F46" s="35"/>
      <c r="G46" s="35"/>
      <c r="H46" s="35"/>
    </row>
    <row r="47" spans="1:8">
      <c r="A47" s="36"/>
      <c r="B47" s="36"/>
      <c r="C47" s="24"/>
      <c r="D47" s="24"/>
      <c r="E47" s="24"/>
      <c r="F47" s="24"/>
      <c r="G47" s="24"/>
      <c r="H47" s="24"/>
    </row>
    <row r="48" spans="1:8">
      <c r="F48" s="12" t="s">
        <v>18</v>
      </c>
      <c r="G48" s="11" t="e">
        <f>SUM(G12+#REF!+G19+G35)</f>
        <v>#REF!</v>
      </c>
      <c r="H48" s="11" t="e">
        <f>SUM(H12+#REF!+H19+H35)</f>
        <v>#REF!</v>
      </c>
    </row>
  </sheetData>
  <mergeCells count="2">
    <mergeCell ref="C3:H3"/>
    <mergeCell ref="C5:H5"/>
  </mergeCells>
  <conditionalFormatting sqref="G12:G13 H12 A12:E13 A18 G17:G18 D18:E18">
    <cfRule type="expression" dxfId="166" priority="83" stopIfTrue="1">
      <formula>$L12=1</formula>
    </cfRule>
  </conditionalFormatting>
  <conditionalFormatting sqref="F12:F13 F18">
    <cfRule type="expression" dxfId="165" priority="84" stopIfTrue="1">
      <formula>$L12=1</formula>
    </cfRule>
    <cfRule type="expression" dxfId="164" priority="85" stopIfTrue="1">
      <formula>$L12=2</formula>
    </cfRule>
  </conditionalFormatting>
  <conditionalFormatting sqref="D39:E39">
    <cfRule type="expression" dxfId="163" priority="73" stopIfTrue="1">
      <formula>$L29=1</formula>
    </cfRule>
  </conditionalFormatting>
  <conditionalFormatting sqref="F36:F38">
    <cfRule type="expression" dxfId="162" priority="74" stopIfTrue="1">
      <formula>$L24=1</formula>
    </cfRule>
    <cfRule type="expression" dxfId="161" priority="75" stopIfTrue="1">
      <formula>$L24=2</formula>
    </cfRule>
  </conditionalFormatting>
  <conditionalFormatting sqref="G39">
    <cfRule type="expression" dxfId="160" priority="70" stopIfTrue="1">
      <formula>$L29=1</formula>
    </cfRule>
  </conditionalFormatting>
  <conditionalFormatting sqref="F39">
    <cfRule type="expression" dxfId="159" priority="71" stopIfTrue="1">
      <formula>$L29=1</formula>
    </cfRule>
    <cfRule type="expression" dxfId="158" priority="72" stopIfTrue="1">
      <formula>$L29=2</formula>
    </cfRule>
  </conditionalFormatting>
  <conditionalFormatting sqref="D41:E42 A19:E19">
    <cfRule type="expression" dxfId="157" priority="69" stopIfTrue="1">
      <formula>$L8=1</formula>
    </cfRule>
  </conditionalFormatting>
  <conditionalFormatting sqref="G41:G42">
    <cfRule type="expression" dxfId="156" priority="66" stopIfTrue="1">
      <formula>$L30=1</formula>
    </cfRule>
  </conditionalFormatting>
  <conditionalFormatting sqref="F41:F42">
    <cfRule type="expression" dxfId="155" priority="67" stopIfTrue="1">
      <formula>$L30=1</formula>
    </cfRule>
    <cfRule type="expression" dxfId="154" priority="68" stopIfTrue="1">
      <formula>$L30=2</formula>
    </cfRule>
  </conditionalFormatting>
  <conditionalFormatting sqref="D43:E44">
    <cfRule type="expression" dxfId="153" priority="65" stopIfTrue="1">
      <formula>$L33=1</formula>
    </cfRule>
  </conditionalFormatting>
  <conditionalFormatting sqref="G43">
    <cfRule type="expression" dxfId="152" priority="62" stopIfTrue="1">
      <formula>$L33=1</formula>
    </cfRule>
  </conditionalFormatting>
  <conditionalFormatting sqref="F43:F44">
    <cfRule type="expression" dxfId="151" priority="63" stopIfTrue="1">
      <formula>$L33=1</formula>
    </cfRule>
    <cfRule type="expression" dxfId="150" priority="64" stopIfTrue="1">
      <formula>$L33=2</formula>
    </cfRule>
  </conditionalFormatting>
  <conditionalFormatting sqref="G48:H48">
    <cfRule type="expression" dxfId="149" priority="86" stopIfTrue="1">
      <formula>$L24=1</formula>
    </cfRule>
  </conditionalFormatting>
  <conditionalFormatting sqref="F48">
    <cfRule type="expression" dxfId="148" priority="87" stopIfTrue="1">
      <formula>$L24=1</formula>
    </cfRule>
    <cfRule type="expression" dxfId="147" priority="88" stopIfTrue="1">
      <formula>$L24=2</formula>
    </cfRule>
  </conditionalFormatting>
  <conditionalFormatting sqref="G40 G36:G38 A36:E38 D30:E30">
    <cfRule type="expression" dxfId="146" priority="61" stopIfTrue="1">
      <formula>$L18=1</formula>
    </cfRule>
  </conditionalFormatting>
  <conditionalFormatting sqref="G44">
    <cfRule type="expression" dxfId="145" priority="60" stopIfTrue="1">
      <formula>$L34=1</formula>
    </cfRule>
  </conditionalFormatting>
  <conditionalFormatting sqref="G19:H19">
    <cfRule type="expression" dxfId="144" priority="57" stopIfTrue="1">
      <formula>$L8=1</formula>
    </cfRule>
  </conditionalFormatting>
  <conditionalFormatting sqref="F19">
    <cfRule type="expression" dxfId="143" priority="58" stopIfTrue="1">
      <formula>$L8=1</formula>
    </cfRule>
    <cfRule type="expression" dxfId="142" priority="59" stopIfTrue="1">
      <formula>$L8=2</formula>
    </cfRule>
  </conditionalFormatting>
  <conditionalFormatting sqref="G29 D29:E29">
    <cfRule type="expression" dxfId="141" priority="54" stopIfTrue="1">
      <formula>$L12=1</formula>
    </cfRule>
  </conditionalFormatting>
  <conditionalFormatting sqref="F29">
    <cfRule type="expression" dxfId="140" priority="55" stopIfTrue="1">
      <formula>$L12=1</formula>
    </cfRule>
    <cfRule type="expression" dxfId="139" priority="56" stopIfTrue="1">
      <formula>$L12=2</formula>
    </cfRule>
  </conditionalFormatting>
  <conditionalFormatting sqref="G32 D32:E32">
    <cfRule type="expression" dxfId="138" priority="51" stopIfTrue="1">
      <formula>#REF!=1</formula>
    </cfRule>
  </conditionalFormatting>
  <conditionalFormatting sqref="F32">
    <cfRule type="expression" dxfId="137" priority="52" stopIfTrue="1">
      <formula>#REF!=1</formula>
    </cfRule>
    <cfRule type="expression" dxfId="136" priority="53" stopIfTrue="1">
      <formula>#REF!=2</formula>
    </cfRule>
  </conditionalFormatting>
  <conditionalFormatting sqref="D28:E28 A24:E27 G23:G24 G26:G27 D34:E34">
    <cfRule type="expression" dxfId="135" priority="50" stopIfTrue="1">
      <formula>$L8=1</formula>
    </cfRule>
  </conditionalFormatting>
  <conditionalFormatting sqref="G28">
    <cfRule type="expression" dxfId="134" priority="47" stopIfTrue="1">
      <formula>$L13=1</formula>
    </cfRule>
  </conditionalFormatting>
  <conditionalFormatting sqref="F27:F28 F34">
    <cfRule type="expression" dxfId="133" priority="48" stopIfTrue="1">
      <formula>$L12=1</formula>
    </cfRule>
    <cfRule type="expression" dxfId="132" priority="49" stopIfTrue="1">
      <formula>$L12=2</formula>
    </cfRule>
  </conditionalFormatting>
  <conditionalFormatting sqref="G33 D33:E33">
    <cfRule type="expression" dxfId="131" priority="39" stopIfTrue="1">
      <formula>#REF!=1</formula>
    </cfRule>
  </conditionalFormatting>
  <conditionalFormatting sqref="G25">
    <cfRule type="expression" dxfId="130" priority="38" stopIfTrue="1">
      <formula>$L10=1</formula>
    </cfRule>
  </conditionalFormatting>
  <conditionalFormatting sqref="G34">
    <cfRule type="expression" dxfId="129" priority="37" stopIfTrue="1">
      <formula>#REF!=1</formula>
    </cfRule>
  </conditionalFormatting>
  <conditionalFormatting sqref="D40:E40">
    <cfRule type="expression" dxfId="128" priority="89" stopIfTrue="1">
      <formula>$L28=1</formula>
    </cfRule>
  </conditionalFormatting>
  <conditionalFormatting sqref="F40">
    <cfRule type="expression" dxfId="127" priority="90" stopIfTrue="1">
      <formula>$L28=1</formula>
    </cfRule>
    <cfRule type="expression" dxfId="126" priority="91" stopIfTrue="1">
      <formula>$L28=2</formula>
    </cfRule>
  </conditionalFormatting>
  <conditionalFormatting sqref="D45:E45 G45">
    <cfRule type="expression" dxfId="125" priority="92" stopIfTrue="1">
      <formula>$L32=1</formula>
    </cfRule>
  </conditionalFormatting>
  <conditionalFormatting sqref="F45">
    <cfRule type="expression" dxfId="124" priority="93" stopIfTrue="1">
      <formula>$L32=1</formula>
    </cfRule>
    <cfRule type="expression" dxfId="123" priority="94" stopIfTrue="1">
      <formula>$L32=2</formula>
    </cfRule>
  </conditionalFormatting>
  <conditionalFormatting sqref="F24:F26">
    <cfRule type="expression" dxfId="122" priority="36" stopIfTrue="1">
      <formula>$L9=1</formula>
    </cfRule>
  </conditionalFormatting>
  <conditionalFormatting sqref="F33">
    <cfRule type="expression" dxfId="121" priority="127" stopIfTrue="1">
      <formula>#REF!=1</formula>
    </cfRule>
    <cfRule type="expression" dxfId="120" priority="128" stopIfTrue="1">
      <formula>#REF!=2</formula>
    </cfRule>
  </conditionalFormatting>
  <conditionalFormatting sqref="A23:E23">
    <cfRule type="expression" dxfId="119" priority="35" stopIfTrue="1">
      <formula>$L8=1</formula>
    </cfRule>
  </conditionalFormatting>
  <conditionalFormatting sqref="F23">
    <cfRule type="expression" dxfId="118" priority="34" stopIfTrue="1">
      <formula>$L8=1</formula>
    </cfRule>
  </conditionalFormatting>
  <conditionalFormatting sqref="A16 G16 C16">
    <cfRule type="expression" dxfId="117" priority="31" stopIfTrue="1">
      <formula>$L16=1</formula>
    </cfRule>
  </conditionalFormatting>
  <conditionalFormatting sqref="A14 G14 C14">
    <cfRule type="expression" dxfId="116" priority="25" stopIfTrue="1">
      <formula>$L14=1</formula>
    </cfRule>
  </conditionalFormatting>
  <conditionalFormatting sqref="G15">
    <cfRule type="expression" dxfId="115" priority="22" stopIfTrue="1">
      <formula>$L15=1</formula>
    </cfRule>
  </conditionalFormatting>
  <conditionalFormatting sqref="B15">
    <cfRule type="expression" dxfId="114" priority="21" stopIfTrue="1">
      <formula>$L15=1</formula>
    </cfRule>
  </conditionalFormatting>
  <conditionalFormatting sqref="B14">
    <cfRule type="expression" dxfId="113" priority="20" stopIfTrue="1">
      <formula>$L14=1</formula>
    </cfRule>
  </conditionalFormatting>
  <conditionalFormatting sqref="G30">
    <cfRule type="expression" dxfId="112" priority="129" stopIfTrue="1">
      <formula>$L18=1</formula>
    </cfRule>
  </conditionalFormatting>
  <conditionalFormatting sqref="F30">
    <cfRule type="expression" dxfId="111" priority="131" stopIfTrue="1">
      <formula>$L18=1</formula>
    </cfRule>
    <cfRule type="expression" dxfId="110" priority="132" stopIfTrue="1">
      <formula>$L18=2</formula>
    </cfRule>
  </conditionalFormatting>
  <conditionalFormatting sqref="D14:E14">
    <cfRule type="expression" dxfId="109" priority="17" stopIfTrue="1">
      <formula>$L14=1</formula>
    </cfRule>
  </conditionalFormatting>
  <conditionalFormatting sqref="F14">
    <cfRule type="expression" dxfId="108" priority="18" stopIfTrue="1">
      <formula>$L14=1</formula>
    </cfRule>
    <cfRule type="expression" dxfId="107" priority="19" stopIfTrue="1">
      <formula>$L14=2</formula>
    </cfRule>
  </conditionalFormatting>
  <conditionalFormatting sqref="D15:E15">
    <cfRule type="expression" dxfId="106" priority="14" stopIfTrue="1">
      <formula>$L15=1</formula>
    </cfRule>
  </conditionalFormatting>
  <conditionalFormatting sqref="F15">
    <cfRule type="expression" dxfId="105" priority="15" stopIfTrue="1">
      <formula>$L15=1</formula>
    </cfRule>
    <cfRule type="expression" dxfId="104" priority="16" stopIfTrue="1">
      <formula>$L15=2</formula>
    </cfRule>
  </conditionalFormatting>
  <conditionalFormatting sqref="D16:E16">
    <cfRule type="expression" dxfId="103" priority="13" stopIfTrue="1">
      <formula>$L16=1</formula>
    </cfRule>
  </conditionalFormatting>
  <conditionalFormatting sqref="F16">
    <cfRule type="expression" dxfId="102" priority="11" stopIfTrue="1">
      <formula>$L16=1</formula>
    </cfRule>
    <cfRule type="expression" dxfId="101" priority="12" stopIfTrue="1">
      <formula>$L16=2</formula>
    </cfRule>
  </conditionalFormatting>
  <conditionalFormatting sqref="D17:E17">
    <cfRule type="expression" dxfId="100" priority="10" stopIfTrue="1">
      <formula>$L17=1</formula>
    </cfRule>
  </conditionalFormatting>
  <conditionalFormatting sqref="F17">
    <cfRule type="expression" dxfId="99" priority="8" stopIfTrue="1">
      <formula>$L17=1</formula>
    </cfRule>
    <cfRule type="expression" dxfId="98" priority="9" stopIfTrue="1">
      <formula>$L17=2</formula>
    </cfRule>
  </conditionalFormatting>
  <conditionalFormatting sqref="B18">
    <cfRule type="expression" dxfId="97" priority="7" stopIfTrue="1">
      <formula>$L18=1</formula>
    </cfRule>
  </conditionalFormatting>
  <conditionalFormatting sqref="C18">
    <cfRule type="expression" dxfId="96" priority="6" stopIfTrue="1">
      <formula>$L18=1</formula>
    </cfRule>
  </conditionalFormatting>
  <conditionalFormatting sqref="G31 D31:E31">
    <cfRule type="expression" dxfId="95" priority="135" stopIfTrue="1">
      <formula>$L17=1</formula>
    </cfRule>
  </conditionalFormatting>
  <conditionalFormatting sqref="F31">
    <cfRule type="expression" dxfId="94" priority="137" stopIfTrue="1">
      <formula>$L17=1</formula>
    </cfRule>
    <cfRule type="expression" dxfId="93" priority="138" stopIfTrue="1">
      <formula>$L17=2</formula>
    </cfRule>
  </conditionalFormatting>
  <conditionalFormatting sqref="G35:H35 A35:E35">
    <cfRule type="expression" dxfId="92" priority="144" stopIfTrue="1">
      <formula>$L19=1</formula>
    </cfRule>
  </conditionalFormatting>
  <conditionalFormatting sqref="F35">
    <cfRule type="expression" dxfId="91" priority="146" stopIfTrue="1">
      <formula>$L19=1</formula>
    </cfRule>
    <cfRule type="expression" dxfId="90" priority="147" stopIfTrue="1">
      <formula>$L19=2</formula>
    </cfRule>
  </conditionalFormatting>
  <conditionalFormatting sqref="A21:E22 G20:G21">
    <cfRule type="expression" dxfId="89" priority="5" stopIfTrue="1">
      <formula>$L5=1</formula>
    </cfRule>
  </conditionalFormatting>
  <conditionalFormatting sqref="G22">
    <cfRule type="expression" dxfId="88" priority="4" stopIfTrue="1">
      <formula>$L7=1</formula>
    </cfRule>
  </conditionalFormatting>
  <conditionalFormatting sqref="F21:F22">
    <cfRule type="expression" dxfId="87" priority="3" stopIfTrue="1">
      <formula>$L6=1</formula>
    </cfRule>
  </conditionalFormatting>
  <conditionalFormatting sqref="A20:E20">
    <cfRule type="expression" dxfId="86" priority="2" stopIfTrue="1">
      <formula>$L5=1</formula>
    </cfRule>
  </conditionalFormatting>
  <conditionalFormatting sqref="F20">
    <cfRule type="expression" dxfId="85" priority="1" stopIfTrue="1">
      <formula>$L5=1</formula>
    </cfRule>
  </conditionalFormatting>
  <pageMargins left="0.511811024" right="0.511811024" top="0.78740157499999996" bottom="0.78740157499999996" header="0.31496062000000002" footer="0.31496062000000002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topLeftCell="A25" zoomScale="90" zoomScaleSheetLayoutView="90" workbookViewId="0">
      <selection activeCell="H41" sqref="H41"/>
    </sheetView>
  </sheetViews>
  <sheetFormatPr defaultRowHeight="12"/>
  <cols>
    <col min="1" max="1" width="10.28515625" style="14" bestFit="1" customWidth="1"/>
    <col min="2" max="2" width="17.28515625" style="14" customWidth="1"/>
    <col min="3" max="3" width="61.42578125" style="14" customWidth="1"/>
    <col min="4" max="5" width="9.140625" style="14"/>
    <col min="6" max="6" width="10.140625" style="43" customWidth="1"/>
    <col min="7" max="7" width="15.140625" style="14" customWidth="1"/>
    <col min="8" max="8" width="22.5703125" style="44" customWidth="1"/>
    <col min="9" max="16384" width="9.140625" style="14"/>
  </cols>
  <sheetData>
    <row r="1" spans="1:8" ht="26.25">
      <c r="A1" s="224" t="s">
        <v>60</v>
      </c>
      <c r="B1" s="225"/>
      <c r="C1" s="225"/>
      <c r="D1" s="225"/>
      <c r="E1" s="225"/>
      <c r="F1" s="225"/>
      <c r="G1" s="225"/>
      <c r="H1" s="226"/>
    </row>
    <row r="2" spans="1:8" ht="36.75" customHeight="1" thickBot="1">
      <c r="A2" s="227" t="s">
        <v>61</v>
      </c>
      <c r="B2" s="228"/>
      <c r="C2" s="228"/>
      <c r="D2" s="228"/>
      <c r="E2" s="228"/>
      <c r="F2" s="228"/>
      <c r="G2" s="228"/>
      <c r="H2" s="229"/>
    </row>
    <row r="3" spans="1:8" ht="12.75">
      <c r="A3" s="230" t="s">
        <v>88</v>
      </c>
      <c r="B3" s="231"/>
      <c r="C3" s="231"/>
      <c r="D3" s="231"/>
      <c r="E3" s="231"/>
      <c r="F3" s="231"/>
      <c r="G3" s="231"/>
      <c r="H3" s="236"/>
    </row>
    <row r="4" spans="1:8" ht="15" customHeight="1">
      <c r="A4" s="232" t="s">
        <v>59</v>
      </c>
      <c r="B4" s="233"/>
      <c r="C4" s="233"/>
      <c r="D4" s="233"/>
      <c r="E4" s="233"/>
      <c r="F4" s="233"/>
      <c r="G4" s="233"/>
      <c r="H4" s="237"/>
    </row>
    <row r="5" spans="1:8" ht="15.75" customHeight="1" thickBot="1">
      <c r="A5" s="234" t="s">
        <v>127</v>
      </c>
      <c r="B5" s="235"/>
      <c r="C5" s="235"/>
      <c r="D5" s="235"/>
      <c r="E5" s="235"/>
      <c r="F5" s="235"/>
      <c r="G5" s="235"/>
      <c r="H5" s="238"/>
    </row>
    <row r="6" spans="1:8" ht="30" customHeight="1" thickBot="1">
      <c r="A6" s="221" t="s">
        <v>94</v>
      </c>
      <c r="B6" s="222"/>
      <c r="C6" s="222"/>
      <c r="D6" s="222"/>
      <c r="E6" s="222"/>
      <c r="F6" s="222"/>
      <c r="G6" s="222"/>
      <c r="H6" s="223"/>
    </row>
    <row r="7" spans="1:8" ht="24" customHeight="1" thickBot="1">
      <c r="A7" s="241" t="s">
        <v>68</v>
      </c>
      <c r="B7" s="222"/>
      <c r="C7" s="222"/>
      <c r="D7" s="222"/>
      <c r="E7" s="222"/>
      <c r="F7" s="222"/>
      <c r="G7" s="222"/>
      <c r="H7" s="223"/>
    </row>
    <row r="8" spans="1:8" ht="25.5" customHeight="1">
      <c r="A8" s="242" t="s">
        <v>69</v>
      </c>
      <c r="B8" s="243"/>
      <c r="C8" s="243"/>
      <c r="D8" s="49"/>
      <c r="E8" s="50"/>
      <c r="F8" s="51"/>
      <c r="G8" s="52"/>
      <c r="H8" s="142"/>
    </row>
    <row r="9" spans="1:8" s="58" customFormat="1" ht="38.25">
      <c r="A9" s="143" t="s">
        <v>48</v>
      </c>
      <c r="B9" s="53" t="s">
        <v>64</v>
      </c>
      <c r="C9" s="56" t="s">
        <v>1</v>
      </c>
      <c r="D9" s="56" t="s">
        <v>2</v>
      </c>
      <c r="E9" s="57" t="s">
        <v>4</v>
      </c>
      <c r="F9" s="54" t="s">
        <v>53</v>
      </c>
      <c r="G9" s="55" t="s">
        <v>54</v>
      </c>
      <c r="H9" s="144" t="s">
        <v>55</v>
      </c>
    </row>
    <row r="10" spans="1:8" s="58" customFormat="1" ht="30" customHeight="1">
      <c r="A10" s="121">
        <v>1</v>
      </c>
      <c r="B10" s="122"/>
      <c r="C10" s="123" t="s">
        <v>8</v>
      </c>
      <c r="D10" s="124"/>
      <c r="E10" s="183"/>
      <c r="F10" s="184"/>
      <c r="G10" s="184"/>
      <c r="H10" s="184"/>
    </row>
    <row r="11" spans="1:8" s="58" customFormat="1" ht="29.25" customHeight="1">
      <c r="A11" s="145" t="s">
        <v>49</v>
      </c>
      <c r="B11" s="120" t="s">
        <v>96</v>
      </c>
      <c r="C11" s="163" t="s">
        <v>97</v>
      </c>
      <c r="D11" s="133" t="s">
        <v>10</v>
      </c>
      <c r="E11" s="180">
        <v>1.5</v>
      </c>
      <c r="F11" s="181">
        <v>259.8</v>
      </c>
      <c r="G11" s="182">
        <f t="shared" ref="G11:G14" si="0">SUM(F11*1.2)</f>
        <v>311.76</v>
      </c>
      <c r="H11" s="185">
        <f t="shared" ref="H11:H13" si="1">SUM(G11*E11)</f>
        <v>467.64</v>
      </c>
    </row>
    <row r="12" spans="1:8" s="58" customFormat="1" ht="32.25" customHeight="1">
      <c r="A12" s="145" t="s">
        <v>103</v>
      </c>
      <c r="B12" s="120" t="s">
        <v>98</v>
      </c>
      <c r="C12" s="163" t="s">
        <v>99</v>
      </c>
      <c r="D12" s="116" t="s">
        <v>10</v>
      </c>
      <c r="E12" s="164">
        <v>6.5</v>
      </c>
      <c r="F12" s="165">
        <v>3.9</v>
      </c>
      <c r="G12" s="166">
        <f t="shared" si="0"/>
        <v>4.68</v>
      </c>
      <c r="H12" s="186">
        <f t="shared" si="1"/>
        <v>30.419999999999998</v>
      </c>
    </row>
    <row r="13" spans="1:8" s="58" customFormat="1" ht="44.25" customHeight="1">
      <c r="A13" s="145" t="s">
        <v>104</v>
      </c>
      <c r="B13" s="120" t="s">
        <v>100</v>
      </c>
      <c r="C13" s="163" t="s">
        <v>101</v>
      </c>
      <c r="D13" s="116" t="s">
        <v>17</v>
      </c>
      <c r="E13" s="164">
        <v>1.5</v>
      </c>
      <c r="F13" s="165">
        <v>7.79</v>
      </c>
      <c r="G13" s="166">
        <f t="shared" si="0"/>
        <v>9.347999999999999</v>
      </c>
      <c r="H13" s="186">
        <f t="shared" si="1"/>
        <v>14.021999999999998</v>
      </c>
    </row>
    <row r="14" spans="1:8" s="58" customFormat="1" ht="56.25" customHeight="1">
      <c r="A14" s="145" t="s">
        <v>105</v>
      </c>
      <c r="B14" s="132">
        <v>90791</v>
      </c>
      <c r="C14" s="167" t="s">
        <v>116</v>
      </c>
      <c r="D14" s="116" t="s">
        <v>2</v>
      </c>
      <c r="E14" s="164">
        <v>3</v>
      </c>
      <c r="F14" s="165">
        <v>481.01</v>
      </c>
      <c r="G14" s="166">
        <f t="shared" si="0"/>
        <v>577.21199999999999</v>
      </c>
      <c r="H14" s="186">
        <f t="shared" ref="H14" si="2">SUM(G14*E14)</f>
        <v>1731.636</v>
      </c>
    </row>
    <row r="15" spans="1:8" s="58" customFormat="1" ht="25.5" customHeight="1">
      <c r="A15" s="146"/>
      <c r="B15" s="132"/>
      <c r="C15" s="216" t="s">
        <v>114</v>
      </c>
      <c r="D15" s="217"/>
      <c r="E15" s="217"/>
      <c r="F15" s="217"/>
      <c r="G15" s="218"/>
      <c r="H15" s="147">
        <f>SUM(H11:H14)</f>
        <v>2243.7179999999998</v>
      </c>
    </row>
    <row r="16" spans="1:8" s="58" customFormat="1" ht="27" customHeight="1">
      <c r="A16" s="125">
        <v>2</v>
      </c>
      <c r="B16" s="126"/>
      <c r="C16" s="127" t="s">
        <v>102</v>
      </c>
      <c r="D16" s="128"/>
      <c r="E16" s="129"/>
      <c r="F16" s="129"/>
      <c r="G16" s="130"/>
      <c r="H16" s="148"/>
    </row>
    <row r="17" spans="1:8" s="58" customFormat="1" ht="38.25">
      <c r="A17" s="131" t="s">
        <v>50</v>
      </c>
      <c r="B17" s="120">
        <v>94963</v>
      </c>
      <c r="C17" s="115" t="s">
        <v>109</v>
      </c>
      <c r="D17" s="116" t="s">
        <v>17</v>
      </c>
      <c r="E17" s="117">
        <v>1</v>
      </c>
      <c r="F17" s="118">
        <v>254.64</v>
      </c>
      <c r="G17" s="119">
        <f>SUM(F17*1.2)</f>
        <v>305.56799999999998</v>
      </c>
      <c r="H17" s="187">
        <f>SUM(G17*E17)</f>
        <v>305.56799999999998</v>
      </c>
    </row>
    <row r="18" spans="1:8" s="58" customFormat="1" ht="23.25" customHeight="1">
      <c r="A18" s="146"/>
      <c r="B18" s="114"/>
      <c r="C18" s="216" t="s">
        <v>56</v>
      </c>
      <c r="D18" s="217"/>
      <c r="E18" s="217"/>
      <c r="F18" s="217"/>
      <c r="G18" s="218"/>
      <c r="H18" s="147">
        <f>SUM(H17:H17)</f>
        <v>305.56799999999998</v>
      </c>
    </row>
    <row r="19" spans="1:8" s="58" customFormat="1" ht="12.75">
      <c r="A19" s="121">
        <v>3</v>
      </c>
      <c r="B19" s="122"/>
      <c r="C19" s="123" t="s">
        <v>106</v>
      </c>
      <c r="D19" s="124"/>
      <c r="E19" s="134"/>
      <c r="F19" s="134"/>
      <c r="G19" s="135"/>
      <c r="H19" s="149"/>
    </row>
    <row r="20" spans="1:8" s="58" customFormat="1" ht="25.5">
      <c r="A20" s="131" t="s">
        <v>113</v>
      </c>
      <c r="B20" s="120">
        <v>97633</v>
      </c>
      <c r="C20" s="136" t="s">
        <v>108</v>
      </c>
      <c r="D20" s="116" t="s">
        <v>10</v>
      </c>
      <c r="E20" s="117">
        <v>6.5</v>
      </c>
      <c r="F20" s="118">
        <v>18.18</v>
      </c>
      <c r="G20" s="119">
        <f t="shared" ref="G20:G21" si="3">SUM(F20*1.2)</f>
        <v>21.815999999999999</v>
      </c>
      <c r="H20" s="187">
        <f>SUM(G20*E20)</f>
        <v>141.804</v>
      </c>
    </row>
    <row r="21" spans="1:8" s="58" customFormat="1" ht="25.5" customHeight="1">
      <c r="A21" s="150"/>
      <c r="B21" s="132">
        <v>87264</v>
      </c>
      <c r="C21" s="137" t="s">
        <v>111</v>
      </c>
      <c r="D21" s="116" t="s">
        <v>10</v>
      </c>
      <c r="E21" s="117">
        <v>6.5</v>
      </c>
      <c r="F21" s="118">
        <v>50.11</v>
      </c>
      <c r="G21" s="119">
        <f t="shared" si="3"/>
        <v>60.131999999999998</v>
      </c>
      <c r="H21" s="187">
        <f>SUM(G21*E21)</f>
        <v>390.858</v>
      </c>
    </row>
    <row r="22" spans="1:8" s="58" customFormat="1" ht="15.75">
      <c r="A22" s="146"/>
      <c r="B22" s="114"/>
      <c r="C22" s="216" t="s">
        <v>57</v>
      </c>
      <c r="D22" s="217"/>
      <c r="E22" s="217"/>
      <c r="F22" s="217"/>
      <c r="G22" s="218"/>
      <c r="H22" s="147">
        <f>SUM(H20:H21)</f>
        <v>532.66200000000003</v>
      </c>
    </row>
    <row r="23" spans="1:8" s="58" customFormat="1" ht="15.75">
      <c r="A23" s="146"/>
      <c r="B23" s="114"/>
      <c r="C23" s="111"/>
      <c r="D23" s="168"/>
      <c r="E23" s="168"/>
      <c r="F23" s="168"/>
      <c r="G23" s="169"/>
      <c r="H23" s="170"/>
    </row>
    <row r="24" spans="1:8" s="58" customFormat="1" ht="15.75">
      <c r="A24" s="171">
        <v>4</v>
      </c>
      <c r="B24" s="172"/>
      <c r="C24" s="190" t="s">
        <v>117</v>
      </c>
      <c r="D24" s="173"/>
      <c r="E24" s="173"/>
      <c r="F24" s="173"/>
      <c r="G24" s="174"/>
      <c r="H24" s="175"/>
    </row>
    <row r="25" spans="1:8" s="58" customFormat="1" ht="30">
      <c r="A25" s="177" t="s">
        <v>107</v>
      </c>
      <c r="B25" s="178">
        <v>88267</v>
      </c>
      <c r="C25" s="176" t="s">
        <v>118</v>
      </c>
      <c r="D25" s="116" t="s">
        <v>23</v>
      </c>
      <c r="E25" s="117">
        <v>16</v>
      </c>
      <c r="F25" s="118">
        <v>22.24</v>
      </c>
      <c r="G25" s="119">
        <f t="shared" ref="G25" si="4">SUM(F25*1.2)</f>
        <v>26.687999999999999</v>
      </c>
      <c r="H25" s="187">
        <f>SUM(G25*E25)</f>
        <v>427.00799999999998</v>
      </c>
    </row>
    <row r="26" spans="1:8" s="58" customFormat="1" ht="15.75">
      <c r="A26" s="177"/>
      <c r="B26" s="178"/>
      <c r="C26" s="216" t="s">
        <v>115</v>
      </c>
      <c r="D26" s="217"/>
      <c r="E26" s="217"/>
      <c r="F26" s="217"/>
      <c r="G26" s="218"/>
      <c r="H26" s="147">
        <f>SUM(H25)</f>
        <v>427.00799999999998</v>
      </c>
    </row>
    <row r="27" spans="1:8" s="58" customFormat="1" ht="15.75">
      <c r="A27" s="171">
        <v>5</v>
      </c>
      <c r="B27" s="172"/>
      <c r="C27" s="179" t="s">
        <v>119</v>
      </c>
      <c r="D27" s="173"/>
      <c r="E27" s="173"/>
      <c r="F27" s="173"/>
      <c r="G27" s="174"/>
      <c r="H27" s="175"/>
    </row>
    <row r="28" spans="1:8" s="58" customFormat="1" ht="75">
      <c r="A28" s="177" t="s">
        <v>112</v>
      </c>
      <c r="B28" s="178">
        <v>92539</v>
      </c>
      <c r="C28" s="176" t="s">
        <v>120</v>
      </c>
      <c r="D28" s="116" t="s">
        <v>121</v>
      </c>
      <c r="E28" s="117">
        <v>12</v>
      </c>
      <c r="F28" s="118">
        <v>49.35</v>
      </c>
      <c r="G28" s="119">
        <f t="shared" ref="G28" si="5">SUM(F28*1.2)</f>
        <v>59.22</v>
      </c>
      <c r="H28" s="187">
        <f>SUM(G28*E28)</f>
        <v>710.64</v>
      </c>
    </row>
    <row r="29" spans="1:8" s="58" customFormat="1" ht="30" customHeight="1">
      <c r="A29" s="56"/>
      <c r="B29" s="53"/>
      <c r="C29" s="216" t="s">
        <v>137</v>
      </c>
      <c r="D29" s="217"/>
      <c r="E29" s="217"/>
      <c r="F29" s="217"/>
      <c r="G29" s="218"/>
      <c r="H29" s="147">
        <f>SUM(H28:H28)</f>
        <v>710.64</v>
      </c>
    </row>
    <row r="30" spans="1:8" s="58" customFormat="1" ht="12.75">
      <c r="A30" s="151">
        <v>6</v>
      </c>
      <c r="B30" s="59"/>
      <c r="C30" s="110" t="s">
        <v>65</v>
      </c>
      <c r="D30" s="60"/>
      <c r="E30" s="60"/>
      <c r="F30" s="61"/>
      <c r="G30" s="60"/>
      <c r="H30" s="152"/>
    </row>
    <row r="31" spans="1:8" s="65" customFormat="1" ht="35.25" customHeight="1">
      <c r="A31" s="153" t="s">
        <v>51</v>
      </c>
      <c r="B31" s="62">
        <v>88489</v>
      </c>
      <c r="C31" s="105" t="s">
        <v>89</v>
      </c>
      <c r="D31" s="106" t="s">
        <v>86</v>
      </c>
      <c r="E31" s="107">
        <v>1244.96</v>
      </c>
      <c r="F31" s="113">
        <v>11.27</v>
      </c>
      <c r="G31" s="108">
        <f>SUM(F31*1.2)</f>
        <v>13.523999999999999</v>
      </c>
      <c r="H31" s="188">
        <f>SUM(G31*E31)</f>
        <v>16836.839039999999</v>
      </c>
    </row>
    <row r="32" spans="1:8" s="65" customFormat="1" ht="33.75" customHeight="1">
      <c r="A32" s="153" t="s">
        <v>128</v>
      </c>
      <c r="B32" s="62">
        <v>88488</v>
      </c>
      <c r="C32" s="105" t="s">
        <v>87</v>
      </c>
      <c r="D32" s="106" t="s">
        <v>86</v>
      </c>
      <c r="E32" s="107">
        <v>732.68</v>
      </c>
      <c r="F32" s="113">
        <v>12.89</v>
      </c>
      <c r="G32" s="108">
        <f t="shared" ref="G32:G37" si="6">SUM(F32*1.2)</f>
        <v>15.468</v>
      </c>
      <c r="H32" s="188">
        <f t="shared" ref="H32:H36" si="7">SUM(G32*E32)</f>
        <v>11333.094239999999</v>
      </c>
    </row>
    <row r="33" spans="1:12" s="65" customFormat="1" ht="18.75" customHeight="1">
      <c r="A33" s="153" t="s">
        <v>129</v>
      </c>
      <c r="B33" s="67" t="s">
        <v>92</v>
      </c>
      <c r="C33" s="105" t="s">
        <v>90</v>
      </c>
      <c r="D33" s="106" t="s">
        <v>86</v>
      </c>
      <c r="E33" s="107">
        <v>257.60000000000002</v>
      </c>
      <c r="F33" s="113">
        <v>17.11</v>
      </c>
      <c r="G33" s="108">
        <f t="shared" si="6"/>
        <v>20.532</v>
      </c>
      <c r="H33" s="188">
        <f t="shared" si="7"/>
        <v>5289.0432000000001</v>
      </c>
    </row>
    <row r="34" spans="1:12" s="65" customFormat="1" ht="39" customHeight="1">
      <c r="A34" s="153" t="s">
        <v>130</v>
      </c>
      <c r="B34" s="62">
        <v>95468</v>
      </c>
      <c r="C34" s="105" t="s">
        <v>110</v>
      </c>
      <c r="D34" s="106" t="s">
        <v>86</v>
      </c>
      <c r="E34" s="107">
        <v>170.5</v>
      </c>
      <c r="F34" s="113">
        <v>26.13</v>
      </c>
      <c r="G34" s="108">
        <f t="shared" si="6"/>
        <v>31.355999999999998</v>
      </c>
      <c r="H34" s="188">
        <f t="shared" si="7"/>
        <v>5346.1979999999994</v>
      </c>
    </row>
    <row r="35" spans="1:12" s="65" customFormat="1" ht="26.25" customHeight="1">
      <c r="A35" s="153" t="s">
        <v>131</v>
      </c>
      <c r="B35" s="70" t="s">
        <v>67</v>
      </c>
      <c r="C35" s="71" t="s">
        <v>66</v>
      </c>
      <c r="D35" s="62" t="s">
        <v>10</v>
      </c>
      <c r="E35" s="66">
        <v>60</v>
      </c>
      <c r="F35" s="64">
        <v>22.75</v>
      </c>
      <c r="G35" s="108">
        <f t="shared" si="6"/>
        <v>27.3</v>
      </c>
      <c r="H35" s="188">
        <f t="shared" si="7"/>
        <v>1638</v>
      </c>
    </row>
    <row r="36" spans="1:12" s="65" customFormat="1" ht="54.75" customHeight="1">
      <c r="A36" s="153" t="s">
        <v>132</v>
      </c>
      <c r="B36" s="70" t="s">
        <v>123</v>
      </c>
      <c r="C36" s="71" t="s">
        <v>95</v>
      </c>
      <c r="D36" s="62" t="s">
        <v>10</v>
      </c>
      <c r="E36" s="66">
        <v>70.25</v>
      </c>
      <c r="F36" s="64">
        <v>22.75</v>
      </c>
      <c r="G36" s="108">
        <f t="shared" si="6"/>
        <v>27.3</v>
      </c>
      <c r="H36" s="188">
        <f t="shared" si="7"/>
        <v>1917.825</v>
      </c>
    </row>
    <row r="37" spans="1:12" s="65" customFormat="1" ht="38.25" customHeight="1">
      <c r="A37" s="153" t="s">
        <v>133</v>
      </c>
      <c r="B37" s="70">
        <v>88310</v>
      </c>
      <c r="C37" s="71" t="s">
        <v>124</v>
      </c>
      <c r="D37" s="62" t="s">
        <v>23</v>
      </c>
      <c r="E37" s="66">
        <v>40</v>
      </c>
      <c r="F37" s="64">
        <v>22.08</v>
      </c>
      <c r="G37" s="108">
        <f t="shared" si="6"/>
        <v>26.495999999999999</v>
      </c>
      <c r="H37" s="188">
        <f t="shared" ref="H37" si="8">SUM(G37*E37)</f>
        <v>1059.8399999999999</v>
      </c>
    </row>
    <row r="38" spans="1:12" s="65" customFormat="1" ht="24.75" customHeight="1">
      <c r="A38" s="153"/>
      <c r="B38" s="62"/>
      <c r="C38" s="216" t="s">
        <v>125</v>
      </c>
      <c r="D38" s="217"/>
      <c r="E38" s="217"/>
      <c r="F38" s="217"/>
      <c r="G38" s="218"/>
      <c r="H38" s="147">
        <f>SUM(H31:H37)</f>
        <v>43420.839479999988</v>
      </c>
    </row>
    <row r="39" spans="1:12" s="65" customFormat="1" ht="28.5" customHeight="1">
      <c r="A39" s="154">
        <v>7</v>
      </c>
      <c r="B39" s="69"/>
      <c r="C39" s="109" t="s">
        <v>52</v>
      </c>
      <c r="D39" s="62"/>
      <c r="E39" s="62"/>
      <c r="F39" s="64"/>
      <c r="G39" s="62"/>
      <c r="H39" s="155"/>
    </row>
    <row r="40" spans="1:12" s="65" customFormat="1" ht="35.25" customHeight="1">
      <c r="A40" s="153" t="s">
        <v>122</v>
      </c>
      <c r="B40" s="67">
        <v>99814</v>
      </c>
      <c r="C40" s="63" t="s">
        <v>93</v>
      </c>
      <c r="D40" s="62" t="s">
        <v>10</v>
      </c>
      <c r="E40" s="66">
        <v>1118.48</v>
      </c>
      <c r="F40" s="64">
        <v>1.59</v>
      </c>
      <c r="G40" s="112">
        <f t="shared" ref="G40" si="9">SUM(F40*1.2)</f>
        <v>1.9079999999999999</v>
      </c>
      <c r="H40" s="189">
        <f t="shared" ref="H40" si="10">SUM(G40*E40)</f>
        <v>2134.0598399999999</v>
      </c>
    </row>
    <row r="41" spans="1:12" s="65" customFormat="1" ht="33.75" customHeight="1" thickBot="1">
      <c r="A41" s="156"/>
      <c r="B41" s="68"/>
      <c r="C41" s="216" t="s">
        <v>126</v>
      </c>
      <c r="D41" s="217"/>
      <c r="E41" s="217"/>
      <c r="F41" s="217"/>
      <c r="G41" s="218"/>
      <c r="H41" s="147">
        <f>SUM(H40)</f>
        <v>2134.0598399999999</v>
      </c>
    </row>
    <row r="42" spans="1:12" s="65" customFormat="1" ht="38.25" customHeight="1" thickBot="1">
      <c r="A42" s="157"/>
      <c r="B42" s="72"/>
      <c r="C42" s="244" t="s">
        <v>58</v>
      </c>
      <c r="D42" s="245"/>
      <c r="E42" s="245"/>
      <c r="F42" s="245"/>
      <c r="G42" s="246"/>
      <c r="H42" s="73">
        <f>SUM(H15+H18+H22+H26+H29+H38+H41)</f>
        <v>49774.495319999987</v>
      </c>
    </row>
    <row r="43" spans="1:12" s="65" customFormat="1" ht="12.75">
      <c r="A43" s="247" t="s">
        <v>91</v>
      </c>
      <c r="B43" s="248"/>
      <c r="C43" s="248"/>
      <c r="D43" s="138"/>
      <c r="E43" s="139"/>
      <c r="F43" s="140"/>
      <c r="G43" s="141"/>
      <c r="H43" s="158"/>
      <c r="I43" s="46"/>
      <c r="J43" s="45"/>
      <c r="K43" s="46"/>
      <c r="L43" s="45"/>
    </row>
    <row r="44" spans="1:12" s="65" customFormat="1" ht="13.5" thickBot="1">
      <c r="A44" s="159"/>
      <c r="B44" s="160"/>
      <c r="C44" s="161" t="s">
        <v>62</v>
      </c>
      <c r="D44" s="162"/>
      <c r="E44" s="162"/>
      <c r="F44" s="239" t="s">
        <v>63</v>
      </c>
      <c r="G44" s="239"/>
      <c r="H44" s="240"/>
      <c r="I44" s="47"/>
      <c r="J44" s="48"/>
      <c r="K44" s="47"/>
      <c r="L44" s="48"/>
    </row>
    <row r="45" spans="1:12">
      <c r="A45" s="219"/>
      <c r="B45" s="219"/>
      <c r="C45" s="219"/>
      <c r="D45" s="219"/>
      <c r="E45" s="219"/>
      <c r="F45" s="219"/>
      <c r="G45" s="219"/>
      <c r="H45" s="219"/>
    </row>
    <row r="46" spans="1:12">
      <c r="A46" s="220"/>
      <c r="B46" s="220"/>
      <c r="C46" s="220"/>
      <c r="D46" s="220"/>
      <c r="E46" s="220"/>
      <c r="F46" s="220"/>
      <c r="G46" s="220"/>
      <c r="H46" s="220"/>
    </row>
    <row r="47" spans="1:12">
      <c r="A47" s="220"/>
      <c r="B47" s="220"/>
      <c r="C47" s="220"/>
      <c r="D47" s="220"/>
      <c r="E47" s="220"/>
      <c r="F47" s="220"/>
      <c r="G47" s="220"/>
      <c r="H47" s="220"/>
    </row>
    <row r="48" spans="1:12">
      <c r="A48" s="220"/>
      <c r="B48" s="220"/>
      <c r="C48" s="220"/>
      <c r="D48" s="220"/>
      <c r="E48" s="220"/>
      <c r="F48" s="220"/>
      <c r="G48" s="220"/>
      <c r="H48" s="220"/>
    </row>
    <row r="49" spans="1:8">
      <c r="A49" s="220"/>
      <c r="B49" s="220"/>
      <c r="C49" s="220"/>
      <c r="D49" s="220"/>
      <c r="E49" s="220"/>
      <c r="F49" s="220"/>
      <c r="G49" s="220"/>
      <c r="H49" s="220"/>
    </row>
    <row r="50" spans="1:8">
      <c r="A50" s="220"/>
      <c r="B50" s="220"/>
      <c r="C50" s="220"/>
      <c r="D50" s="220"/>
      <c r="E50" s="220"/>
      <c r="F50" s="220"/>
      <c r="G50" s="220"/>
      <c r="H50" s="220"/>
    </row>
    <row r="51" spans="1:8">
      <c r="A51" s="220"/>
      <c r="B51" s="220"/>
      <c r="C51" s="220"/>
      <c r="D51" s="220"/>
      <c r="E51" s="220"/>
      <c r="F51" s="220"/>
      <c r="G51" s="220"/>
      <c r="H51" s="220"/>
    </row>
  </sheetData>
  <mergeCells count="20">
    <mergeCell ref="A7:H7"/>
    <mergeCell ref="A8:C8"/>
    <mergeCell ref="C38:G38"/>
    <mergeCell ref="C41:G41"/>
    <mergeCell ref="C42:G42"/>
    <mergeCell ref="C15:G15"/>
    <mergeCell ref="A6:H6"/>
    <mergeCell ref="A1:H1"/>
    <mergeCell ref="A2:H2"/>
    <mergeCell ref="A3:G3"/>
    <mergeCell ref="A4:G4"/>
    <mergeCell ref="A5:G5"/>
    <mergeCell ref="H3:H5"/>
    <mergeCell ref="C18:G18"/>
    <mergeCell ref="C26:G26"/>
    <mergeCell ref="C22:G22"/>
    <mergeCell ref="C29:G29"/>
    <mergeCell ref="A45:H51"/>
    <mergeCell ref="F44:H44"/>
    <mergeCell ref="A43:C43"/>
  </mergeCells>
  <conditionalFormatting sqref="A30:B30 D9 F9:H9 D30:H30 H18">
    <cfRule type="expression" dxfId="84" priority="193" stopIfTrue="1">
      <formula>$K9=1</formula>
    </cfRule>
  </conditionalFormatting>
  <conditionalFormatting sqref="A31:A37">
    <cfRule type="expression" dxfId="83" priority="186" stopIfTrue="1">
      <formula>#REF!=1</formula>
    </cfRule>
  </conditionalFormatting>
  <conditionalFormatting sqref="B32">
    <cfRule type="expression" dxfId="82" priority="185" stopIfTrue="1">
      <formula>#REF!=1</formula>
    </cfRule>
  </conditionalFormatting>
  <conditionalFormatting sqref="B33:B40">
    <cfRule type="expression" dxfId="81" priority="198" stopIfTrue="1">
      <formula>#REF!=1</formula>
    </cfRule>
  </conditionalFormatting>
  <conditionalFormatting sqref="A38:A40 E35:E37">
    <cfRule type="expression" dxfId="80" priority="200" stopIfTrue="1">
      <formula>#REF!=1</formula>
    </cfRule>
  </conditionalFormatting>
  <conditionalFormatting sqref="A38:A40 E35:E37">
    <cfRule type="expression" dxfId="79" priority="204" stopIfTrue="1">
      <formula>#REF!=1</formula>
    </cfRule>
  </conditionalFormatting>
  <conditionalFormatting sqref="B32:B34">
    <cfRule type="expression" dxfId="78" priority="167" stopIfTrue="1">
      <formula>#REF!=1</formula>
    </cfRule>
  </conditionalFormatting>
  <conditionalFormatting sqref="D39:H39 D35:D37 F35:F37">
    <cfRule type="expression" dxfId="77" priority="164" stopIfTrue="1">
      <formula>#REF!=1</formula>
    </cfRule>
  </conditionalFormatting>
  <conditionalFormatting sqref="A40:C40">
    <cfRule type="expression" dxfId="76" priority="160" stopIfTrue="1">
      <formula>#REF!=1</formula>
    </cfRule>
  </conditionalFormatting>
  <conditionalFormatting sqref="A39:A40 D39:H39">
    <cfRule type="expression" dxfId="75" priority="159" stopIfTrue="1">
      <formula>#REF!=1</formula>
    </cfRule>
  </conditionalFormatting>
  <conditionalFormatting sqref="A39:H39">
    <cfRule type="expression" dxfId="74" priority="156" stopIfTrue="1">
      <formula>#REF!=1</formula>
    </cfRule>
  </conditionalFormatting>
  <conditionalFormatting sqref="E9">
    <cfRule type="expression" dxfId="73" priority="154" stopIfTrue="1">
      <formula>$K9=1</formula>
    </cfRule>
    <cfRule type="expression" dxfId="72" priority="155" stopIfTrue="1">
      <formula>$K9=2</formula>
    </cfRule>
  </conditionalFormatting>
  <conditionalFormatting sqref="E35:E37">
    <cfRule type="expression" dxfId="71" priority="129" stopIfTrue="1">
      <formula>#REF!=1</formula>
    </cfRule>
  </conditionalFormatting>
  <conditionalFormatting sqref="D40 F40">
    <cfRule type="expression" dxfId="70" priority="125" stopIfTrue="1">
      <formula>#REF!=1</formula>
    </cfRule>
  </conditionalFormatting>
  <conditionalFormatting sqref="G40:H40">
    <cfRule type="expression" dxfId="69" priority="121" stopIfTrue="1">
      <formula>$K40=1</formula>
    </cfRule>
  </conditionalFormatting>
  <conditionalFormatting sqref="G40:H40">
    <cfRule type="expression" dxfId="68" priority="122" stopIfTrue="1">
      <formula>#REF!=1</formula>
    </cfRule>
  </conditionalFormatting>
  <conditionalFormatting sqref="G40:H40">
    <cfRule type="expression" dxfId="67" priority="120" stopIfTrue="1">
      <formula>#REF!=1</formula>
    </cfRule>
  </conditionalFormatting>
  <conditionalFormatting sqref="G40:H40">
    <cfRule type="expression" dxfId="66" priority="119" stopIfTrue="1">
      <formula>#REF!=1</formula>
    </cfRule>
  </conditionalFormatting>
  <conditionalFormatting sqref="G40:H40">
    <cfRule type="expression" dxfId="65" priority="123" stopIfTrue="1">
      <formula>#REF!=1</formula>
    </cfRule>
  </conditionalFormatting>
  <conditionalFormatting sqref="G40:H40">
    <cfRule type="expression" dxfId="64" priority="118" stopIfTrue="1">
      <formula>#REF!=1</formula>
    </cfRule>
  </conditionalFormatting>
  <conditionalFormatting sqref="G40:H40">
    <cfRule type="expression" dxfId="63" priority="124" stopIfTrue="1">
      <formula>#REF!=1</formula>
    </cfRule>
  </conditionalFormatting>
  <conditionalFormatting sqref="E40">
    <cfRule type="expression" dxfId="62" priority="116" stopIfTrue="1">
      <formula>#REF!=1</formula>
    </cfRule>
  </conditionalFormatting>
  <conditionalFormatting sqref="E40">
    <cfRule type="expression" dxfId="61" priority="115" stopIfTrue="1">
      <formula>#REF!=1</formula>
    </cfRule>
  </conditionalFormatting>
  <conditionalFormatting sqref="E40">
    <cfRule type="expression" dxfId="60" priority="117" stopIfTrue="1">
      <formula>#REF!=1</formula>
    </cfRule>
  </conditionalFormatting>
  <conditionalFormatting sqref="E40">
    <cfRule type="expression" dxfId="59" priority="114" stopIfTrue="1">
      <formula>#REF!=1</formula>
    </cfRule>
  </conditionalFormatting>
  <conditionalFormatting sqref="H38">
    <cfRule type="expression" dxfId="58" priority="112" stopIfTrue="1">
      <formula>$K38=1</formula>
    </cfRule>
  </conditionalFormatting>
  <conditionalFormatting sqref="H38">
    <cfRule type="expression" dxfId="57" priority="111" stopIfTrue="1">
      <formula>#REF!=1</formula>
    </cfRule>
  </conditionalFormatting>
  <conditionalFormatting sqref="H38">
    <cfRule type="expression" dxfId="56" priority="113" stopIfTrue="1">
      <formula>#REF!=1</formula>
    </cfRule>
  </conditionalFormatting>
  <conditionalFormatting sqref="H41">
    <cfRule type="expression" dxfId="55" priority="109" stopIfTrue="1">
      <formula>$K41=1</formula>
    </cfRule>
  </conditionalFormatting>
  <conditionalFormatting sqref="H41">
    <cfRule type="expression" dxfId="54" priority="108" stopIfTrue="1">
      <formula>#REF!=1</formula>
    </cfRule>
  </conditionalFormatting>
  <conditionalFormatting sqref="H41">
    <cfRule type="expression" dxfId="53" priority="110" stopIfTrue="1">
      <formula>#REF!=1</formula>
    </cfRule>
  </conditionalFormatting>
  <conditionalFormatting sqref="E35:E37">
    <cfRule type="expression" dxfId="52" priority="1557" stopIfTrue="1">
      <formula>#REF!=1</formula>
    </cfRule>
  </conditionalFormatting>
  <conditionalFormatting sqref="E34:F34">
    <cfRule type="cellIs" dxfId="51" priority="67" stopIfTrue="1" operator="equal">
      <formula>0</formula>
    </cfRule>
  </conditionalFormatting>
  <conditionalFormatting sqref="E31:G31 G32:G37">
    <cfRule type="cellIs" dxfId="50" priority="73" stopIfTrue="1" operator="equal">
      <formula>0</formula>
    </cfRule>
  </conditionalFormatting>
  <conditionalFormatting sqref="E32:F32">
    <cfRule type="cellIs" dxfId="49" priority="71" stopIfTrue="1" operator="equal">
      <formula>0</formula>
    </cfRule>
  </conditionalFormatting>
  <conditionalFormatting sqref="E33:F33">
    <cfRule type="cellIs" dxfId="48" priority="70" stopIfTrue="1" operator="equal">
      <formula>0</formula>
    </cfRule>
  </conditionalFormatting>
  <conditionalFormatting sqref="C30">
    <cfRule type="expression" dxfId="47" priority="64" stopIfTrue="1">
      <formula>#REF!=1</formula>
    </cfRule>
  </conditionalFormatting>
  <conditionalFormatting sqref="D16:F17 H16:H17 B11:C11 D11:F14 H11:H14">
    <cfRule type="expression" dxfId="46" priority="61" stopIfTrue="1">
      <formula>$J11=1</formula>
    </cfRule>
  </conditionalFormatting>
  <conditionalFormatting sqref="B16">
    <cfRule type="expression" dxfId="45" priority="45" stopIfTrue="1">
      <formula>$J16=1</formula>
    </cfRule>
  </conditionalFormatting>
  <conditionalFormatting sqref="G16:G17 G11:G14">
    <cfRule type="expression" dxfId="44" priority="62" stopIfTrue="1">
      <formula>$J11=1</formula>
    </cfRule>
    <cfRule type="expression" dxfId="43" priority="63" stopIfTrue="1">
      <formula>$J11=2</formula>
    </cfRule>
  </conditionalFormatting>
  <conditionalFormatting sqref="A10:D10">
    <cfRule type="expression" dxfId="42" priority="60" stopIfTrue="1">
      <formula>$J10=1</formula>
    </cfRule>
  </conditionalFormatting>
  <conditionalFormatting sqref="E10">
    <cfRule type="expression" dxfId="41" priority="59" stopIfTrue="1">
      <formula>#REF!=1</formula>
    </cfRule>
  </conditionalFormatting>
  <conditionalFormatting sqref="F10:H10">
    <cfRule type="expression" dxfId="40" priority="58" stopIfTrue="1">
      <formula>#REF!=1</formula>
    </cfRule>
  </conditionalFormatting>
  <conditionalFormatting sqref="D17:F17">
    <cfRule type="expression" dxfId="39" priority="50" stopIfTrue="1">
      <formula>$K9=1</formula>
    </cfRule>
  </conditionalFormatting>
  <conditionalFormatting sqref="A16:F16">
    <cfRule type="expression" dxfId="38" priority="48" stopIfTrue="1">
      <formula>#REF!=1</formula>
    </cfRule>
  </conditionalFormatting>
  <conditionalFormatting sqref="G16">
    <cfRule type="expression" dxfId="37" priority="46" stopIfTrue="1">
      <formula>#REF!=1</formula>
    </cfRule>
    <cfRule type="expression" dxfId="36" priority="47" stopIfTrue="1">
      <formula>#REF!=2</formula>
    </cfRule>
  </conditionalFormatting>
  <conditionalFormatting sqref="H15">
    <cfRule type="expression" dxfId="35" priority="43" stopIfTrue="1">
      <formula>$K15=1</formula>
    </cfRule>
  </conditionalFormatting>
  <conditionalFormatting sqref="H15">
    <cfRule type="expression" dxfId="34" priority="42" stopIfTrue="1">
      <formula>#REF!=1</formula>
    </cfRule>
  </conditionalFormatting>
  <conditionalFormatting sqref="H15">
    <cfRule type="expression" dxfId="33" priority="44" stopIfTrue="1">
      <formula>#REF!=1</formula>
    </cfRule>
  </conditionalFormatting>
  <conditionalFormatting sqref="H18">
    <cfRule type="expression" dxfId="32" priority="39" stopIfTrue="1">
      <formula>#REF!=1</formula>
    </cfRule>
  </conditionalFormatting>
  <conditionalFormatting sqref="H18">
    <cfRule type="expression" dxfId="31" priority="41" stopIfTrue="1">
      <formula>#REF!=1</formula>
    </cfRule>
  </conditionalFormatting>
  <conditionalFormatting sqref="A20:F21">
    <cfRule type="expression" dxfId="30" priority="35" stopIfTrue="1">
      <formula>#REF!=1</formula>
    </cfRule>
  </conditionalFormatting>
  <conditionalFormatting sqref="G19">
    <cfRule type="expression" dxfId="29" priority="36" stopIfTrue="1">
      <formula>#REF!=1</formula>
    </cfRule>
    <cfRule type="expression" dxfId="28" priority="37" stopIfTrue="1">
      <formula>#REF!=2</formula>
    </cfRule>
  </conditionalFormatting>
  <conditionalFormatting sqref="H19 A19:F19">
    <cfRule type="expression" dxfId="27" priority="38" stopIfTrue="1">
      <formula>#REF!=1</formula>
    </cfRule>
  </conditionalFormatting>
  <conditionalFormatting sqref="B19">
    <cfRule type="expression" dxfId="26" priority="29" stopIfTrue="1">
      <formula>#REF!=1</formula>
    </cfRule>
  </conditionalFormatting>
  <conditionalFormatting sqref="B19">
    <cfRule type="expression" dxfId="25" priority="28" stopIfTrue="1">
      <formula>$J19=1</formula>
    </cfRule>
  </conditionalFormatting>
  <conditionalFormatting sqref="H22:H24">
    <cfRule type="expression" dxfId="24" priority="25" stopIfTrue="1">
      <formula>$K22=1</formula>
    </cfRule>
  </conditionalFormatting>
  <conditionalFormatting sqref="H22:H24">
    <cfRule type="expression" dxfId="23" priority="23" stopIfTrue="1">
      <formula>#REF!=1</formula>
    </cfRule>
  </conditionalFormatting>
  <conditionalFormatting sqref="H22:H24">
    <cfRule type="expression" dxfId="22" priority="24" stopIfTrue="1">
      <formula>#REF!=1</formula>
    </cfRule>
  </conditionalFormatting>
  <conditionalFormatting sqref="H20:H21">
    <cfRule type="expression" dxfId="21" priority="22" stopIfTrue="1">
      <formula>$J20=1</formula>
    </cfRule>
  </conditionalFormatting>
  <conditionalFormatting sqref="G20">
    <cfRule type="expression" dxfId="20" priority="20" stopIfTrue="1">
      <formula>$J20=1</formula>
    </cfRule>
    <cfRule type="expression" dxfId="19" priority="21" stopIfTrue="1">
      <formula>$J20=2</formula>
    </cfRule>
  </conditionalFormatting>
  <conditionalFormatting sqref="G21">
    <cfRule type="expression" dxfId="18" priority="18" stopIfTrue="1">
      <formula>$J21=1</formula>
    </cfRule>
    <cfRule type="expression" dxfId="17" priority="19" stopIfTrue="1">
      <formula>$J21=2</formula>
    </cfRule>
  </conditionalFormatting>
  <conditionalFormatting sqref="D25:F25">
    <cfRule type="expression" dxfId="16" priority="17" stopIfTrue="1">
      <formula>#REF!=1</formula>
    </cfRule>
  </conditionalFormatting>
  <conditionalFormatting sqref="H25">
    <cfRule type="expression" dxfId="15" priority="16" stopIfTrue="1">
      <formula>$J25=1</formula>
    </cfRule>
  </conditionalFormatting>
  <conditionalFormatting sqref="G25">
    <cfRule type="expression" dxfId="14" priority="14" stopIfTrue="1">
      <formula>$J25=1</formula>
    </cfRule>
    <cfRule type="expression" dxfId="13" priority="15" stopIfTrue="1">
      <formula>$J25=2</formula>
    </cfRule>
  </conditionalFormatting>
  <conditionalFormatting sqref="H29">
    <cfRule type="expression" dxfId="12" priority="13" stopIfTrue="1">
      <formula>$K29=1</formula>
    </cfRule>
  </conditionalFormatting>
  <conditionalFormatting sqref="H29">
    <cfRule type="expression" dxfId="11" priority="11" stopIfTrue="1">
      <formula>#REF!=1</formula>
    </cfRule>
  </conditionalFormatting>
  <conditionalFormatting sqref="H29">
    <cfRule type="expression" dxfId="10" priority="12" stopIfTrue="1">
      <formula>#REF!=1</formula>
    </cfRule>
  </conditionalFormatting>
  <conditionalFormatting sqref="H27">
    <cfRule type="expression" dxfId="9" priority="10" stopIfTrue="1">
      <formula>$K27=1</formula>
    </cfRule>
  </conditionalFormatting>
  <conditionalFormatting sqref="H27">
    <cfRule type="expression" dxfId="8" priority="8" stopIfTrue="1">
      <formula>#REF!=1</formula>
    </cfRule>
  </conditionalFormatting>
  <conditionalFormatting sqref="H27">
    <cfRule type="expression" dxfId="7" priority="9" stopIfTrue="1">
      <formula>#REF!=1</formula>
    </cfRule>
  </conditionalFormatting>
  <conditionalFormatting sqref="D28:F28">
    <cfRule type="expression" dxfId="6" priority="7" stopIfTrue="1">
      <formula>#REF!=1</formula>
    </cfRule>
  </conditionalFormatting>
  <conditionalFormatting sqref="H28">
    <cfRule type="expression" dxfId="5" priority="6" stopIfTrue="1">
      <formula>$J28=1</formula>
    </cfRule>
  </conditionalFormatting>
  <conditionalFormatting sqref="G28">
    <cfRule type="expression" dxfId="4" priority="4" stopIfTrue="1">
      <formula>$J28=1</formula>
    </cfRule>
    <cfRule type="expression" dxfId="3" priority="5" stopIfTrue="1">
      <formula>$J28=2</formula>
    </cfRule>
  </conditionalFormatting>
  <conditionalFormatting sqref="H26">
    <cfRule type="expression" dxfId="2" priority="3" stopIfTrue="1">
      <formula>$K26=1</formula>
    </cfRule>
  </conditionalFormatting>
  <conditionalFormatting sqref="H26">
    <cfRule type="expression" dxfId="1" priority="1" stopIfTrue="1">
      <formula>#REF!=1</formula>
    </cfRule>
  </conditionalFormatting>
  <conditionalFormatting sqref="H26">
    <cfRule type="expression" dxfId="0" priority="2" stopIfTrue="1">
      <formula>#REF!=1</formula>
    </cfRule>
  </conditionalFormatting>
  <pageMargins left="0.51181102362204722" right="0.51181102362204722" top="0.19685039370078741" bottom="0.78740157480314965" header="0.31496062992125984" footer="0.31496062992125984"/>
  <pageSetup paperSize="9" scale="55" orientation="portrait" r:id="rId1"/>
  <headerFooter>
    <oddFooter>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100" zoomScaleSheetLayoutView="100" workbookViewId="0">
      <selection activeCell="H27" sqref="H27:J27"/>
    </sheetView>
  </sheetViews>
  <sheetFormatPr defaultRowHeight="15"/>
  <cols>
    <col min="1" max="1" width="9.28515625" bestFit="1" customWidth="1"/>
    <col min="2" max="2" width="40.140625" customWidth="1"/>
    <col min="3" max="3" width="18.140625" bestFit="1" customWidth="1"/>
    <col min="4" max="4" width="13" bestFit="1" customWidth="1"/>
    <col min="5" max="5" width="20.140625" customWidth="1"/>
    <col min="6" max="6" width="16.7109375" customWidth="1"/>
    <col min="7" max="7" width="14.7109375" customWidth="1"/>
    <col min="8" max="8" width="22.7109375" customWidth="1"/>
    <col min="9" max="10" width="17" customWidth="1"/>
  </cols>
  <sheetData>
    <row r="1" spans="1:10" ht="34.5" customHeight="1">
      <c r="A1" s="191"/>
      <c r="B1" s="260" t="s">
        <v>85</v>
      </c>
      <c r="C1" s="261"/>
      <c r="D1" s="261"/>
      <c r="E1" s="262"/>
      <c r="F1" s="192"/>
      <c r="G1" s="192"/>
      <c r="H1" s="192"/>
      <c r="I1" s="192"/>
      <c r="J1" s="193"/>
    </row>
    <row r="2" spans="1:10" ht="18">
      <c r="A2" s="194"/>
      <c r="B2" s="263" t="s">
        <v>70</v>
      </c>
      <c r="C2" s="263"/>
      <c r="D2" s="263"/>
      <c r="E2" s="263"/>
      <c r="F2" s="74"/>
      <c r="G2" s="74"/>
      <c r="H2" s="74"/>
      <c r="I2" s="74"/>
      <c r="J2" s="195"/>
    </row>
    <row r="3" spans="1:10" ht="15.75">
      <c r="A3" s="194"/>
      <c r="B3" s="264" t="s">
        <v>71</v>
      </c>
      <c r="C3" s="264"/>
      <c r="D3" s="264"/>
      <c r="E3" s="264"/>
      <c r="F3" s="74"/>
      <c r="G3" s="74"/>
      <c r="H3" s="74"/>
      <c r="I3" s="74"/>
      <c r="J3" s="195"/>
    </row>
    <row r="4" spans="1:10">
      <c r="A4" s="194"/>
      <c r="B4" s="75"/>
      <c r="C4" s="74"/>
      <c r="D4" s="74"/>
      <c r="E4" s="74"/>
      <c r="F4" s="74"/>
      <c r="G4" s="74"/>
      <c r="H4" s="74"/>
      <c r="I4" s="74"/>
      <c r="J4" s="195"/>
    </row>
    <row r="5" spans="1:10">
      <c r="A5" s="194"/>
      <c r="B5" s="75"/>
      <c r="C5" s="74"/>
      <c r="D5" s="74"/>
      <c r="E5" s="74"/>
      <c r="F5" s="74"/>
      <c r="G5" s="74"/>
      <c r="H5" s="74"/>
      <c r="I5" s="74"/>
      <c r="J5" s="195"/>
    </row>
    <row r="6" spans="1:10">
      <c r="A6" s="194"/>
      <c r="B6" s="75"/>
      <c r="C6" s="74"/>
      <c r="D6" s="74"/>
      <c r="E6" s="74"/>
      <c r="F6" s="74"/>
      <c r="G6" s="74"/>
      <c r="H6" s="74"/>
      <c r="I6" s="74"/>
      <c r="J6" s="195"/>
    </row>
    <row r="7" spans="1:10">
      <c r="A7" s="194"/>
      <c r="B7" s="265" t="s">
        <v>135</v>
      </c>
      <c r="C7" s="266"/>
      <c r="D7" s="266"/>
      <c r="E7" s="266"/>
      <c r="F7" s="74"/>
      <c r="G7" s="74"/>
      <c r="H7" s="74"/>
      <c r="I7" s="74"/>
      <c r="J7" s="195"/>
    </row>
    <row r="8" spans="1:10" ht="21.75" customHeight="1">
      <c r="A8" s="194"/>
      <c r="B8" s="267" t="s">
        <v>59</v>
      </c>
      <c r="C8" s="266"/>
      <c r="D8" s="266"/>
      <c r="E8" s="266"/>
      <c r="F8" s="74"/>
      <c r="G8" s="74"/>
      <c r="H8" s="74"/>
      <c r="I8" s="74"/>
      <c r="J8" s="195"/>
    </row>
    <row r="9" spans="1:10">
      <c r="A9" s="196"/>
      <c r="B9" s="76"/>
      <c r="C9" s="76"/>
      <c r="D9" s="77"/>
      <c r="E9" s="77"/>
      <c r="F9" s="74"/>
      <c r="G9" s="74"/>
      <c r="H9" s="74"/>
      <c r="I9" s="74"/>
      <c r="J9" s="195"/>
    </row>
    <row r="10" spans="1:10">
      <c r="A10" s="197"/>
      <c r="B10" s="78"/>
      <c r="C10" s="78"/>
      <c r="D10" s="79"/>
      <c r="E10" s="79"/>
      <c r="F10" s="74"/>
      <c r="G10" s="74"/>
      <c r="H10" s="74"/>
      <c r="I10" s="74"/>
      <c r="J10" s="195"/>
    </row>
    <row r="11" spans="1:10">
      <c r="A11" s="198"/>
      <c r="B11" s="80" t="s">
        <v>72</v>
      </c>
      <c r="C11" s="80" t="s">
        <v>73</v>
      </c>
      <c r="D11" s="268" t="s">
        <v>74</v>
      </c>
      <c r="E11" s="268"/>
      <c r="F11" s="268" t="s">
        <v>75</v>
      </c>
      <c r="G11" s="268"/>
      <c r="H11" s="268" t="s">
        <v>134</v>
      </c>
      <c r="I11" s="268"/>
      <c r="J11" s="253" t="s">
        <v>55</v>
      </c>
    </row>
    <row r="12" spans="1:10">
      <c r="A12" s="198"/>
      <c r="B12" s="81"/>
      <c r="C12" s="82"/>
      <c r="D12" s="83" t="s">
        <v>76</v>
      </c>
      <c r="E12" s="83" t="s">
        <v>77</v>
      </c>
      <c r="F12" s="83" t="s">
        <v>76</v>
      </c>
      <c r="G12" s="83" t="s">
        <v>77</v>
      </c>
      <c r="H12" s="83" t="s">
        <v>76</v>
      </c>
      <c r="I12" s="83" t="s">
        <v>77</v>
      </c>
      <c r="J12" s="254"/>
    </row>
    <row r="13" spans="1:10">
      <c r="A13" s="197">
        <v>1</v>
      </c>
      <c r="B13" s="84" t="str">
        <f>'planilha  MÃE (2)'!C10</f>
        <v>SERVICOS PRELIMINARES</v>
      </c>
      <c r="C13" s="95">
        <f>'planilha  MÃE (2)'!H15</f>
        <v>2243.7179999999998</v>
      </c>
      <c r="D13" s="86">
        <v>0.5</v>
      </c>
      <c r="E13" s="85">
        <f>C13*D13</f>
        <v>1121.8589999999999</v>
      </c>
      <c r="F13" s="86">
        <v>0.25</v>
      </c>
      <c r="G13" s="85">
        <f>SUM(E13/2)</f>
        <v>560.92949999999996</v>
      </c>
      <c r="H13" s="86">
        <v>0.25</v>
      </c>
      <c r="I13" s="85">
        <f t="shared" ref="I13" si="0">SUM(E13/2)</f>
        <v>560.92949999999996</v>
      </c>
      <c r="J13" s="199">
        <f>SUM(E13+G13+I13)</f>
        <v>2243.7179999999998</v>
      </c>
    </row>
    <row r="14" spans="1:10">
      <c r="A14" s="197">
        <v>2</v>
      </c>
      <c r="B14" s="88" t="str">
        <f>'planilha  MÃE (2)'!C16</f>
        <v>FUNDAÇÕES E ESTRUTURAS</v>
      </c>
      <c r="C14" s="95">
        <f>'planilha  MÃE (2)'!H18</f>
        <v>305.56799999999998</v>
      </c>
      <c r="D14" s="86">
        <v>1</v>
      </c>
      <c r="E14" s="85">
        <f t="shared" ref="E14:E19" si="1">C14*D14</f>
        <v>305.56799999999998</v>
      </c>
      <c r="F14" s="86">
        <v>0</v>
      </c>
      <c r="G14" s="85">
        <v>0</v>
      </c>
      <c r="H14" s="86">
        <v>0</v>
      </c>
      <c r="I14" s="85">
        <v>0</v>
      </c>
      <c r="J14" s="199">
        <f t="shared" ref="J14:J19" si="2">SUM(E14+G14+I14)</f>
        <v>305.56799999999998</v>
      </c>
    </row>
    <row r="15" spans="1:10">
      <c r="A15" s="197">
        <v>3</v>
      </c>
      <c r="B15" s="96" t="str">
        <f>'planilha  MÃE (2)'!C19</f>
        <v>PISO</v>
      </c>
      <c r="C15" s="95">
        <f>'planilha  MÃE (2)'!H22</f>
        <v>532.66200000000003</v>
      </c>
      <c r="D15" s="86">
        <v>1</v>
      </c>
      <c r="E15" s="85">
        <f t="shared" si="1"/>
        <v>532.66200000000003</v>
      </c>
      <c r="F15" s="86">
        <v>0</v>
      </c>
      <c r="G15" s="85">
        <v>0</v>
      </c>
      <c r="H15" s="86">
        <v>0</v>
      </c>
      <c r="I15" s="85">
        <v>0</v>
      </c>
      <c r="J15" s="199">
        <f t="shared" si="2"/>
        <v>532.66200000000003</v>
      </c>
    </row>
    <row r="16" spans="1:10">
      <c r="A16" s="197">
        <v>4</v>
      </c>
      <c r="B16" s="96" t="str">
        <f>'planilha  MÃE (2)'!C24</f>
        <v>Instalações Hidraulicas</v>
      </c>
      <c r="C16" s="95">
        <f>'planilha  MÃE (2)'!H26</f>
        <v>427.00799999999998</v>
      </c>
      <c r="D16" s="86">
        <v>1</v>
      </c>
      <c r="E16" s="85">
        <f t="shared" si="1"/>
        <v>427.00799999999998</v>
      </c>
      <c r="F16" s="86">
        <v>0</v>
      </c>
      <c r="G16" s="85">
        <v>0</v>
      </c>
      <c r="H16" s="86">
        <v>0</v>
      </c>
      <c r="I16" s="85">
        <v>0</v>
      </c>
      <c r="J16" s="199">
        <f t="shared" si="2"/>
        <v>427.00799999999998</v>
      </c>
    </row>
    <row r="17" spans="1:10">
      <c r="A17" s="197">
        <v>5</v>
      </c>
      <c r="B17" s="96" t="str">
        <f>'planilha  MÃE (2)'!C27</f>
        <v>COBERTUA</v>
      </c>
      <c r="C17" s="95">
        <f>'planilha  MÃE (2)'!H29</f>
        <v>710.64</v>
      </c>
      <c r="D17" s="86">
        <v>1</v>
      </c>
      <c r="E17" s="85">
        <f t="shared" si="1"/>
        <v>710.64</v>
      </c>
      <c r="F17" s="86">
        <v>0</v>
      </c>
      <c r="G17" s="85">
        <v>0</v>
      </c>
      <c r="H17" s="86">
        <v>0</v>
      </c>
      <c r="I17" s="85">
        <v>0</v>
      </c>
      <c r="J17" s="199">
        <f t="shared" si="2"/>
        <v>710.64</v>
      </c>
    </row>
    <row r="18" spans="1:10">
      <c r="A18" s="197">
        <v>6</v>
      </c>
      <c r="B18" s="96" t="str">
        <f>'planilha  MÃE (2)'!C30</f>
        <v>PINTURA</v>
      </c>
      <c r="C18" s="95">
        <f>'planilha  MÃE (2)'!H38</f>
        <v>43420.839479999988</v>
      </c>
      <c r="D18" s="86">
        <v>0.5</v>
      </c>
      <c r="E18" s="85">
        <f t="shared" si="1"/>
        <v>21710.419739999994</v>
      </c>
      <c r="F18" s="86">
        <v>0.25</v>
      </c>
      <c r="G18" s="85">
        <f>SUM(C18*F18)</f>
        <v>10855.209869999997</v>
      </c>
      <c r="H18" s="86">
        <v>0.25</v>
      </c>
      <c r="I18" s="85">
        <f>SUM(H18*C18)</f>
        <v>10855.209869999997</v>
      </c>
      <c r="J18" s="199">
        <f t="shared" si="2"/>
        <v>43420.839479999988</v>
      </c>
    </row>
    <row r="19" spans="1:10">
      <c r="A19" s="197">
        <v>7</v>
      </c>
      <c r="B19" s="96" t="str">
        <f>'planilha  MÃE (2)'!C39</f>
        <v>LIMPEZA</v>
      </c>
      <c r="C19" s="95">
        <f>'planilha  MÃE (2)'!H41</f>
        <v>2134.0598399999999</v>
      </c>
      <c r="D19" s="86">
        <v>0.5</v>
      </c>
      <c r="E19" s="85">
        <f t="shared" si="1"/>
        <v>1067.0299199999999</v>
      </c>
      <c r="F19" s="86">
        <v>0.5</v>
      </c>
      <c r="G19" s="85">
        <f>SUM(C19/2)</f>
        <v>1067.0299199999999</v>
      </c>
      <c r="H19" s="86">
        <v>0</v>
      </c>
      <c r="I19" s="85">
        <v>0</v>
      </c>
      <c r="J19" s="199">
        <f t="shared" si="2"/>
        <v>2134.0598399999999</v>
      </c>
    </row>
    <row r="20" spans="1:10">
      <c r="A20" s="197"/>
      <c r="B20" s="89"/>
      <c r="C20" s="90"/>
      <c r="D20" s="87"/>
      <c r="E20" s="91"/>
      <c r="F20" s="74"/>
      <c r="G20" s="74"/>
      <c r="H20" s="74"/>
      <c r="I20" s="74"/>
      <c r="J20" s="195"/>
    </row>
    <row r="21" spans="1:10" ht="29.25" customHeight="1">
      <c r="A21" s="200"/>
      <c r="B21" s="98" t="s">
        <v>78</v>
      </c>
      <c r="C21" s="99">
        <f>SUM(C13:C19)</f>
        <v>49774.495319999987</v>
      </c>
      <c r="D21" s="97"/>
      <c r="E21" s="100">
        <f>SUM(E13:E19)</f>
        <v>25875.186659999996</v>
      </c>
      <c r="F21" s="97"/>
      <c r="G21" s="100">
        <f>SUM(G13:G19)</f>
        <v>12483.169289999998</v>
      </c>
      <c r="H21" s="97"/>
      <c r="I21" s="100">
        <f>SUM(I13:I18)</f>
        <v>11416.139369999997</v>
      </c>
      <c r="J21" s="201">
        <f>SUM(J13:J19)</f>
        <v>49774.495319999987</v>
      </c>
    </row>
    <row r="22" spans="1:10" ht="27.75" customHeight="1">
      <c r="A22" s="202"/>
      <c r="B22" s="101" t="s">
        <v>79</v>
      </c>
      <c r="C22" s="103"/>
      <c r="D22" s="269">
        <f>SUM(E21*100/C21)/100</f>
        <v>0.51984829768033902</v>
      </c>
      <c r="E22" s="270"/>
      <c r="F22" s="269">
        <f>SUM(G21*100/C21)/100</f>
        <v>0.25079449243524748</v>
      </c>
      <c r="G22" s="270"/>
      <c r="H22" s="273">
        <f>SUM(I21*100/C21)/100</f>
        <v>0.22935720988441355</v>
      </c>
      <c r="I22" s="274"/>
      <c r="J22" s="210">
        <f>SUM(D22+F22+H22)</f>
        <v>1</v>
      </c>
    </row>
    <row r="23" spans="1:10" ht="18.75">
      <c r="A23" s="202"/>
      <c r="B23" s="101" t="s">
        <v>80</v>
      </c>
      <c r="C23" s="271">
        <f>E21</f>
        <v>25875.186659999996</v>
      </c>
      <c r="D23" s="272"/>
      <c r="E23" s="104"/>
      <c r="F23" s="249">
        <f>G21</f>
        <v>12483.169289999998</v>
      </c>
      <c r="G23" s="250"/>
      <c r="H23" s="249">
        <f>I21</f>
        <v>11416.139369999997</v>
      </c>
      <c r="I23" s="250"/>
      <c r="J23" s="211">
        <f>SUM(C23+F23+H23)</f>
        <v>49774.495319999995</v>
      </c>
    </row>
    <row r="24" spans="1:10">
      <c r="A24" s="202"/>
      <c r="B24" s="101" t="s">
        <v>81</v>
      </c>
      <c r="C24" s="258">
        <f>C23</f>
        <v>25875.186659999996</v>
      </c>
      <c r="D24" s="259"/>
      <c r="E24" s="209" t="s">
        <v>136</v>
      </c>
      <c r="F24" s="251">
        <f>SUM(C23+F23)</f>
        <v>38358.355949999997</v>
      </c>
      <c r="G24" s="252"/>
      <c r="H24" s="251">
        <f>SUM(C23+F23+H23)</f>
        <v>49774.495319999995</v>
      </c>
      <c r="I24" s="252"/>
      <c r="J24" s="203"/>
    </row>
    <row r="25" spans="1:10">
      <c r="A25" s="197"/>
      <c r="B25" s="89"/>
      <c r="C25" s="89"/>
      <c r="D25" s="92"/>
      <c r="E25" s="92"/>
      <c r="F25" s="74"/>
      <c r="G25" s="74"/>
      <c r="H25" s="74"/>
      <c r="I25" s="74"/>
      <c r="J25" s="195"/>
    </row>
    <row r="26" spans="1:10">
      <c r="A26" s="197"/>
      <c r="B26" s="93" t="s">
        <v>82</v>
      </c>
      <c r="C26" s="93"/>
      <c r="D26" s="94"/>
      <c r="E26" s="102" t="s">
        <v>83</v>
      </c>
      <c r="F26" s="74"/>
      <c r="G26" s="74"/>
      <c r="H26" s="74"/>
      <c r="I26" s="74"/>
      <c r="J26" s="195"/>
    </row>
    <row r="27" spans="1:10" ht="15.75" thickBot="1">
      <c r="A27" s="204"/>
      <c r="B27" s="205" t="s">
        <v>84</v>
      </c>
      <c r="C27" s="205"/>
      <c r="D27" s="206"/>
      <c r="E27" s="207" t="s">
        <v>63</v>
      </c>
      <c r="F27" s="208"/>
      <c r="G27" s="208"/>
      <c r="H27" s="255"/>
      <c r="I27" s="256"/>
      <c r="J27" s="257"/>
    </row>
  </sheetData>
  <mergeCells count="19">
    <mergeCell ref="B1:E1"/>
    <mergeCell ref="B2:E2"/>
    <mergeCell ref="B3:E3"/>
    <mergeCell ref="B7:E7"/>
    <mergeCell ref="B8:E8"/>
    <mergeCell ref="H23:I23"/>
    <mergeCell ref="H24:I24"/>
    <mergeCell ref="J11:J12"/>
    <mergeCell ref="H27:J27"/>
    <mergeCell ref="C24:D24"/>
    <mergeCell ref="F24:G24"/>
    <mergeCell ref="D11:E11"/>
    <mergeCell ref="F11:G11"/>
    <mergeCell ref="D22:E22"/>
    <mergeCell ref="F22:G22"/>
    <mergeCell ref="C23:D23"/>
    <mergeCell ref="F23:G23"/>
    <mergeCell ref="H11:I11"/>
    <mergeCell ref="H22:I22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TCPO</vt:lpstr>
      <vt:lpstr>planilha  MÃE (2)</vt:lpstr>
      <vt:lpstr>CRON LIC (2)</vt:lpstr>
      <vt:lpstr>'CRON LIC (2)'!Area_de_impressao</vt:lpstr>
      <vt:lpstr>'planilha  MÃE (2)'!Area_de_impressao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Garcia</dc:creator>
  <cp:lastModifiedBy>User</cp:lastModifiedBy>
  <cp:lastPrinted>2019-06-17T13:31:06Z</cp:lastPrinted>
  <dcterms:created xsi:type="dcterms:W3CDTF">2017-01-13T16:52:37Z</dcterms:created>
  <dcterms:modified xsi:type="dcterms:W3CDTF">2019-06-17T16:31:44Z</dcterms:modified>
</cp:coreProperties>
</file>